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Y:\Assessoria\CONTRATAÇÃO APOIO TÉCNICO ESPECIALIZADO\Edital e Contratos\"/>
    </mc:Choice>
  </mc:AlternateContent>
  <xr:revisionPtr revIDLastSave="0" documentId="13_ncr:1_{27C73F9F-D3AB-4463-BE42-26C8AF08589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erceirizado Especializado" sheetId="11" r:id="rId1"/>
    <sheet name="Material" sheetId="21" r:id="rId2"/>
    <sheet name="Equipamento" sheetId="23" r:id="rId3"/>
    <sheet name="Resumo da Contratação" sheetId="26" r:id="rId4"/>
  </sheets>
  <definedNames>
    <definedName name="Excel_BuiltIn_Print_Area_1_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23" l="1"/>
  <c r="I59" i="11"/>
  <c r="I60" i="11"/>
  <c r="C9" i="26" l="1"/>
  <c r="F3" i="23"/>
  <c r="G3" i="23" s="1"/>
  <c r="H3" i="23" s="1"/>
  <c r="I111" i="11" s="1"/>
  <c r="F3" i="21"/>
  <c r="G3" i="21" s="1"/>
  <c r="H3" i="21" s="1"/>
  <c r="I110" i="11" s="1"/>
  <c r="H95" i="11" l="1"/>
  <c r="I64" i="11" l="1"/>
  <c r="H80" i="11" l="1"/>
  <c r="H126" i="11" l="1"/>
  <c r="H124" i="11" l="1"/>
  <c r="J49" i="11" l="1"/>
  <c r="H39" i="11"/>
  <c r="H41" i="11" s="1"/>
  <c r="H56" i="11" l="1"/>
  <c r="H83" i="11" s="1"/>
  <c r="H85" i="11" s="1"/>
  <c r="I26" i="11" l="1"/>
  <c r="I27" i="11"/>
  <c r="I30" i="11"/>
  <c r="H99" i="11"/>
  <c r="B137" i="11"/>
  <c r="B138" i="11"/>
  <c r="B139" i="11"/>
  <c r="B140" i="11"/>
  <c r="B141" i="11"/>
  <c r="B143" i="11"/>
  <c r="I74" i="11" l="1"/>
  <c r="I31" i="11"/>
  <c r="I47" i="11" s="1"/>
  <c r="I81" i="11" l="1"/>
  <c r="I82" i="11"/>
  <c r="I80" i="11"/>
  <c r="I90" i="11"/>
  <c r="I84" i="11"/>
  <c r="I83" i="11"/>
  <c r="I49" i="11"/>
  <c r="I92" i="11"/>
  <c r="I54" i="11"/>
  <c r="I55" i="11"/>
  <c r="I51" i="11"/>
  <c r="I52" i="11"/>
  <c r="I48" i="11"/>
  <c r="I53" i="11"/>
  <c r="I38" i="11"/>
  <c r="I37" i="11"/>
  <c r="I137" i="11"/>
  <c r="I79" i="11"/>
  <c r="I91" i="11"/>
  <c r="I93" i="11"/>
  <c r="I89" i="11"/>
  <c r="I94" i="11"/>
  <c r="I98" i="11"/>
  <c r="I99" i="11" s="1"/>
  <c r="I104" i="11" s="1"/>
  <c r="I85" i="11" l="1"/>
  <c r="I139" i="11" s="1"/>
  <c r="I95" i="11"/>
  <c r="I103" i="11" s="1"/>
  <c r="I105" i="11" s="1"/>
  <c r="I140" i="11" s="1"/>
  <c r="I39" i="11"/>
  <c r="I40" i="11" s="1"/>
  <c r="I41" i="11" s="1"/>
  <c r="I56" i="11"/>
  <c r="I72" i="11" l="1"/>
  <c r="I73" i="11" l="1"/>
  <c r="I75" i="11" s="1"/>
  <c r="I138" i="11" l="1"/>
  <c r="I113" i="11" l="1"/>
  <c r="I141" i="11" s="1"/>
  <c r="I142" i="11" s="1"/>
  <c r="I117" i="11" l="1"/>
  <c r="I118" i="11" l="1"/>
  <c r="I129" i="11" s="1"/>
  <c r="I131" i="11" s="1"/>
  <c r="I120" i="11" l="1"/>
  <c r="I123" i="11"/>
  <c r="I133" i="11"/>
  <c r="I121" i="11"/>
  <c r="I122" i="11"/>
  <c r="I124" i="11" l="1"/>
  <c r="I143" i="11" s="1"/>
  <c r="I144" i="11" s="1"/>
  <c r="D9" i="26" s="1"/>
  <c r="B148" i="11" l="1"/>
  <c r="C150" i="11"/>
  <c r="E9" i="26" s="1"/>
  <c r="F9" i="26" s="1"/>
  <c r="G9" i="2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40" authorId="0" shapeId="0" xr:uid="{00000000-0006-0000-0000-000001000000}">
      <text>
        <r>
          <rPr>
            <sz val="10"/>
            <color rgb="FF000000"/>
            <rFont val="Arial"/>
            <family val="2"/>
          </rPr>
          <t>======
ID#AAAACxgGpx4
    (2019-09-02 23:27:12)
Incidência do submódulo 4.1 sobre férias, um terço constitucional de férias e décimo-terceiro salário, conforme tabela do Anexo XII da IN SEGES/MP n. 5/2017</t>
        </r>
      </text>
    </comment>
    <comment ref="H49" authorId="0" shapeId="0" xr:uid="{00000000-0006-0000-0000-000002000000}">
      <text>
        <r>
          <rPr>
            <sz val="10"/>
            <color rgb="FF000000"/>
            <rFont val="Arial"/>
            <family val="2"/>
          </rPr>
          <t>======
ID#AAAACxgGpxI
    (2019-09-02 23:27:12)
Percentual que mede o risco da atividade econômica (RAT), (1%, 2% ou 3%).</t>
        </r>
      </text>
    </comment>
    <comment ref="H50" authorId="0" shapeId="0" xr:uid="{00000000-0006-0000-0000-000003000000}">
      <text>
        <r>
          <rPr>
            <sz val="10"/>
            <color rgb="FF000000"/>
            <rFont val="Arial"/>
            <family val="2"/>
          </rPr>
          <t>======
ID#AAAACxgGpxg
    (2019-09-02 23:27:12)
Fator Acidentário de Prevenção (FAP) que afere o desempenho da empresa, dentro da respectiva atividade econômica. (de 0,5% à 2,0%).</t>
        </r>
      </text>
    </comment>
  </commentList>
</comments>
</file>

<file path=xl/sharedStrings.xml><?xml version="1.0" encoding="utf-8"?>
<sst xmlns="http://schemas.openxmlformats.org/spreadsheetml/2006/main" count="258" uniqueCount="182">
  <si>
    <t>SEBRAE</t>
  </si>
  <si>
    <t>FGTS</t>
  </si>
  <si>
    <t>Salário Educação</t>
  </si>
  <si>
    <t>INCRA</t>
  </si>
  <si>
    <t>INSS</t>
  </si>
  <si>
    <t>A</t>
  </si>
  <si>
    <t>B</t>
  </si>
  <si>
    <t>C</t>
  </si>
  <si>
    <t>D</t>
  </si>
  <si>
    <t>Tipo de Serviço</t>
  </si>
  <si>
    <t>Unidade de Medida</t>
  </si>
  <si>
    <t>Classificação Brasileira de Ocupações (CBO)</t>
  </si>
  <si>
    <t>%</t>
  </si>
  <si>
    <t>E</t>
  </si>
  <si>
    <t>F</t>
  </si>
  <si>
    <t>G</t>
  </si>
  <si>
    <t>Adicional Noturno</t>
  </si>
  <si>
    <t>Adicional de Hora Noturna Reduzida</t>
  </si>
  <si>
    <t>2.1</t>
  </si>
  <si>
    <t>13º Salário, Férias e Adicional de Férias</t>
  </si>
  <si>
    <t>Módulo 4 - Custo de Reposição do Profissional Ausente</t>
  </si>
  <si>
    <t>4.1</t>
  </si>
  <si>
    <t>C.1</t>
  </si>
  <si>
    <t>C.2</t>
  </si>
  <si>
    <t>2.2</t>
  </si>
  <si>
    <t>H</t>
  </si>
  <si>
    <t>PREÇO MENSAL</t>
  </si>
  <si>
    <t>FATOR K</t>
  </si>
  <si>
    <t>PREÇO TOTAL POR EMPREGADO</t>
  </si>
  <si>
    <t>Subtotal Módulos (1+2+3+4+5)</t>
  </si>
  <si>
    <t>VALOR (R$)</t>
  </si>
  <si>
    <t>Mão-de-Obra vinculada à execução contratual (valor por empregado)</t>
  </si>
  <si>
    <t>QUADRO RESUMO DO CUSTO POR EMPREGADO</t>
  </si>
  <si>
    <t>Valor dos Tributos = P1 - Po</t>
  </si>
  <si>
    <t>Po / (1 - To) = P1 = ..............................................................................</t>
  </si>
  <si>
    <t>c)</t>
  </si>
  <si>
    <t>(Total dos Módulos 1, 2, 3, 4 e 5+ Custos indiretos + lucro)= Po = ...................................</t>
  </si>
  <si>
    <t>b)</t>
  </si>
  <si>
    <t>Tributos % = To = .............................................................</t>
  </si>
  <si>
    <t>a)</t>
  </si>
  <si>
    <t>TOTAL DO MÓDULO 6</t>
  </si>
  <si>
    <t>ISS</t>
  </si>
  <si>
    <t>C.3</t>
  </si>
  <si>
    <t>COFINS</t>
  </si>
  <si>
    <t>PIS</t>
  </si>
  <si>
    <t>TRIBUTOS</t>
  </si>
  <si>
    <t>Lucro</t>
  </si>
  <si>
    <t>Custos Indiretos</t>
  </si>
  <si>
    <t>CUSTOS INDIRETOS, TRIBUTOS E LUCRO</t>
  </si>
  <si>
    <t>MÓDULO 6 – CUSTOS INDIRETOS, TRIBUTOS E LUCRO</t>
  </si>
  <si>
    <t>-</t>
  </si>
  <si>
    <t>TOTAL DO MÓDULO 5</t>
  </si>
  <si>
    <t>Outros (EPI)</t>
  </si>
  <si>
    <t>Equipamentos</t>
  </si>
  <si>
    <t xml:space="preserve">Materiais </t>
  </si>
  <si>
    <t>Uniformes</t>
  </si>
  <si>
    <t>INSUMOS DIVERSOS</t>
  </si>
  <si>
    <t>MÓDULO 5 – INSUMOS DIVERSOS</t>
  </si>
  <si>
    <t>TOTAL DO MÓDULO 4</t>
  </si>
  <si>
    <t>Intrajornada</t>
  </si>
  <si>
    <t>4.2</t>
  </si>
  <si>
    <t>Ausências Legais</t>
  </si>
  <si>
    <t>QUADRO-RESUMO DO MÓDULO 4 - CUSTO DE REPOSIÇÃO DO PROFISSIONAL AUSENTE</t>
  </si>
  <si>
    <t>TOTAL SUBMÓDULO 4.2</t>
  </si>
  <si>
    <t>Substituto na cobertura de Intervalo para Repouso ou Alimentação</t>
  </si>
  <si>
    <t>Submódulo 4.2 - Intrajornada</t>
  </si>
  <si>
    <t>TOTAL SUBMÓDULO 4.1</t>
  </si>
  <si>
    <t>Substituto na cobertura de Outras ausências (especificar)</t>
  </si>
  <si>
    <t>Substituto na cobertura de Afastamento Maternidade</t>
  </si>
  <si>
    <t>Substituto na cobertura de Ausência por acidente de trabalho</t>
  </si>
  <si>
    <t>Substituto na cobertura de Licença-Paternidade</t>
  </si>
  <si>
    <t>Substituto na cobertura de Ausências Legais</t>
  </si>
  <si>
    <t>Substituto na cobertura de férias</t>
  </si>
  <si>
    <t>Submódulo 4.1 - Ausências Legais</t>
  </si>
  <si>
    <t>MÓDULO 4 – CUSTO DE REPOSIÇÃO DO PROFISSIONAL AUSENTE</t>
  </si>
  <si>
    <t>TOTAL DO MÓDULO 3</t>
  </si>
  <si>
    <t>Multa do FGTS e Contribuição Social sobre o Aviso Prévio Trabalhado.</t>
  </si>
  <si>
    <t>Incidência dos encargos do submódulo 2.2 sobre Aviso Prévio Trabalhado</t>
  </si>
  <si>
    <t>Aviso Prévio Trabalhado</t>
  </si>
  <si>
    <t>Multa do FGTS e Contribuição Social sobre o Aviso Prévio indenizado</t>
  </si>
  <si>
    <t>Incidência do FGTS sobre Aviso Prévio Indenizado</t>
  </si>
  <si>
    <t>Aviso Prévio Indenizado</t>
  </si>
  <si>
    <t>PROVISÃO PARA RESCISÃO</t>
  </si>
  <si>
    <t>MÓDULO 3 – PROVISÃO PARA RESCISÃO</t>
  </si>
  <si>
    <t>TOTAL DO MÓDULO 2</t>
  </si>
  <si>
    <t>Benefícios Mensais e Diários</t>
  </si>
  <si>
    <t>2.3</t>
  </si>
  <si>
    <t>GPS, FGTS e Outras Contribuições</t>
  </si>
  <si>
    <t>Módulo 2 - Encargos, Benefícios Anuais, Mensais e Diários</t>
  </si>
  <si>
    <t>QUADRO-RESUMO DO MÓDULO 2 - ENCARGOS, BENEFÍCIOS ANUAIS, MENSAIS E DIÁRIOS</t>
  </si>
  <si>
    <r>
      <t>Nota 2:</t>
    </r>
    <r>
      <rPr>
        <i/>
        <sz val="9"/>
        <color rgb="FF000000"/>
        <rFont val="Calibri"/>
        <family val="2"/>
      </rPr>
      <t>Observar a previsão dos benefícios contidos em Acordos, Convenções e Dissídios Coletivos de Trabalho e atentar-se ao disposto no art. 6º da IN 05/2017 atualizada.</t>
    </r>
  </si>
  <si>
    <r>
      <t>Nota 1:</t>
    </r>
    <r>
      <rPr>
        <i/>
        <sz val="9"/>
        <color rgb="FF000000"/>
        <rFont val="Calibri"/>
        <family val="2"/>
      </rPr>
      <t>O valor informado deverá ser o custo real do benefício (descontado o valor eventualmente pago pelo empregado).</t>
    </r>
  </si>
  <si>
    <t>TOTAL SUBMÓDULO 2.3</t>
  </si>
  <si>
    <t>Auxílio-Refeição/Alimentação</t>
  </si>
  <si>
    <t>Transporte</t>
  </si>
  <si>
    <t>Vl. Unit. (R$)</t>
  </si>
  <si>
    <t>Submódulo 2.3 - Benefícios Mensais e Diários</t>
  </si>
  <si>
    <t>TOTAL SUBMÓDULO 2.2</t>
  </si>
  <si>
    <t>SENAI - SENAC</t>
  </si>
  <si>
    <t>SESC ou SESI</t>
  </si>
  <si>
    <t>SAT (Seguro Acidente de Trabalho)</t>
  </si>
  <si>
    <t>Submódulo 2.2 - GPS, FGTS e Outras Contribuições</t>
  </si>
  <si>
    <r>
      <t>Nota 4:</t>
    </r>
    <r>
      <rPr>
        <i/>
        <sz val="9"/>
        <color rgb="FF000000"/>
        <rFont val="Calibri"/>
        <family val="2"/>
      </rPr>
      <t> Considerando as alíquotas de contribuição de 1% (um por cento), 2% (dois por cento) ou 3% (três por cento) referentes ao grau de risco de acidente do trabalho, previstas no inciso II do art. 22 da Lei no 8.212, de 24 de julho de 1991.</t>
    </r>
  </si>
  <si>
    <r>
      <t>Nota 3:</t>
    </r>
    <r>
      <rPr>
        <i/>
        <sz val="9"/>
        <color rgb="FF000000"/>
        <rFont val="Calibri"/>
        <family val="2"/>
      </rPr>
      <t> Levando em consideração a vigência contratual prevista no art. 57 da Lei nº 8.666, de 23 de junho de 1993, a rubrica férias tem como objetivo principal suprir a necessidade do pagamento das férias remuneradas ao final do contrato de 12 meses. Esta rubrica, quando da prorrogação contratual, torna-se custo não renovável.  </t>
    </r>
    <r>
      <rPr>
        <b/>
        <i/>
        <sz val="9"/>
        <color rgb="FF000000"/>
        <rFont val="Calibri"/>
        <family val="2"/>
      </rPr>
      <t>(Incluído pela Instrução Normativa nº 7, de 2018)</t>
    </r>
  </si>
  <si>
    <r>
      <t>Nota 2:</t>
    </r>
    <r>
      <rPr>
        <i/>
        <sz val="9"/>
        <color rgb="FF000000"/>
        <rFont val="Calibri"/>
        <family val="2"/>
      </rPr>
      <t> O adicional de férias contido no Submódulo 2.1 corresponde a 1/3 (um terço) da remuneração que por sua vez é divido por 12 (doze) conforme Nota 1 acima.</t>
    </r>
  </si>
  <si>
    <r>
      <t>Nota 1:</t>
    </r>
    <r>
      <rPr>
        <i/>
        <sz val="9"/>
        <color rgb="FF000000"/>
        <rFont val="Calibri"/>
        <family val="2"/>
      </rPr>
      <t> Como a planilha de custos e formação de preços é calculada </t>
    </r>
    <r>
      <rPr>
        <i/>
        <u/>
        <sz val="9"/>
        <color rgb="FF000000"/>
        <rFont val="Calibri"/>
        <family val="2"/>
      </rPr>
      <t>mensalmente</t>
    </r>
    <r>
      <rPr>
        <i/>
        <sz val="9"/>
        <color rgb="FF000000"/>
        <rFont val="Calibri"/>
        <family val="2"/>
      </rPr>
      <t>, provisiona-se proporcionalmente 1/12 (um doze avos) dos valores referentes a gratificação natalina, férias e adicional de férias. </t>
    </r>
    <r>
      <rPr>
        <b/>
        <i/>
        <sz val="9"/>
        <color rgb="FF000000"/>
        <rFont val="Calibri"/>
        <family val="2"/>
      </rPr>
      <t>(Redação dada pela Instrução Normativa nº 7, de 2018)</t>
    </r>
  </si>
  <si>
    <t>TOTAL SUBMÓDULO 2.1</t>
  </si>
  <si>
    <t>Incidência do Submódulo 2.2 sobre férias, 1/3 (um terço) constitucional de férias e 13º</t>
  </si>
  <si>
    <t>Férias e Adicional de Férias</t>
  </si>
  <si>
    <t>13 (Décimo-terceiro) salário</t>
  </si>
  <si>
    <t>Submódulo 2.1 - 13º Salário, Férias e Adicional de Férias</t>
  </si>
  <si>
    <t>MÓDULO 2 – ENCARGOS E BENEFÍCIOS ANUAIS, MENSAIS E DIÁRIOS</t>
  </si>
  <si>
    <r>
      <t>Nota 1: </t>
    </r>
    <r>
      <rPr>
        <i/>
        <sz val="9"/>
        <color rgb="FF000000"/>
        <rFont val="Calibri"/>
        <family val="2"/>
      </rPr>
      <t>O Módulo 1 refere-se ao </t>
    </r>
    <r>
      <rPr>
        <b/>
        <i/>
        <sz val="9"/>
        <color rgb="FF000000"/>
        <rFont val="Calibri"/>
        <family val="2"/>
      </rPr>
      <t>valor mensal devido ao empregado</t>
    </r>
    <r>
      <rPr>
        <i/>
        <sz val="9"/>
        <color rgb="FF000000"/>
        <rFont val="Calibri"/>
        <family val="2"/>
      </rPr>
      <t> pela prestação do serviço no período de 12 meses.</t>
    </r>
  </si>
  <si>
    <t>TOTAL DO MÓDULO 1</t>
  </si>
  <si>
    <t>Outros (Adicional por acúmulo de funções)</t>
  </si>
  <si>
    <t>Adicional Insalubridade</t>
  </si>
  <si>
    <t>Adicional Periculosidade</t>
  </si>
  <si>
    <t>Salário Base</t>
  </si>
  <si>
    <t>COMPOSIÇÃO DA REMUNERAÇÃO</t>
  </si>
  <si>
    <t>MÓDULO 1 - COMPOSIÇÃO DA REMUNERAÇÃO</t>
  </si>
  <si>
    <t>Data base da categoria (dia/mês/ano)</t>
  </si>
  <si>
    <t>Categoria profissional (vinculada à execução contratual)</t>
  </si>
  <si>
    <t>Salário Nominativo da Categoria Profissional</t>
  </si>
  <si>
    <t>Tipo de serviço (mesmo serviço com características distintas)</t>
  </si>
  <si>
    <t>Dados para composição dos custos referentes à mão-de-obra</t>
  </si>
  <si>
    <t>posto</t>
  </si>
  <si>
    <t>Quantidade total a contratar (em função da unidade de medida)</t>
  </si>
  <si>
    <t>Identificação do Serviço</t>
  </si>
  <si>
    <t>Nº de meses de execução contratual</t>
  </si>
  <si>
    <t>Ano do Acordo, Convenção ou Dissídio Coletivo</t>
  </si>
  <si>
    <t>Município</t>
  </si>
  <si>
    <t>Data de apresentação da proposta</t>
  </si>
  <si>
    <t>Discriminação dos Serviços</t>
  </si>
  <si>
    <t>Cesta Básica</t>
  </si>
  <si>
    <r>
      <t>Nota 4:</t>
    </r>
    <r>
      <rPr>
        <i/>
        <sz val="9"/>
        <rFont val="Calibri"/>
        <family val="2"/>
      </rPr>
      <t>O SAT varia conforme o serviço e conforme a empresa. É necessária a apresentação de comprovaão.</t>
    </r>
  </si>
  <si>
    <r>
      <t>Nota 3:</t>
    </r>
    <r>
      <rPr>
        <i/>
        <sz val="9"/>
        <rFont val="Calibri"/>
        <family val="2"/>
      </rPr>
      <t>Caso a empresa informe que possui benefício do PAT e queira descontar um percentual do auxílio-alimentação, esta deve apresentar comprovação.</t>
    </r>
  </si>
  <si>
    <t>Outros</t>
  </si>
  <si>
    <t>TOTAL</t>
  </si>
  <si>
    <t>Equipamento</t>
  </si>
  <si>
    <t xml:space="preserve">Preço Total </t>
  </si>
  <si>
    <t>Crachá</t>
  </si>
  <si>
    <t xml:space="preserve">PLANILHA DE CUSTOS </t>
  </si>
  <si>
    <t>Desoneração</t>
  </si>
  <si>
    <t>c.4</t>
  </si>
  <si>
    <t>Item 14, Anexo XII, IN nº 05/2017</t>
  </si>
  <si>
    <t>Percentuais incidentes sobre a remuneração</t>
  </si>
  <si>
    <t>ITEM</t>
  </si>
  <si>
    <t>PERCENTUAIS</t>
  </si>
  <si>
    <t>13º salário</t>
  </si>
  <si>
    <t>Férias e 1/3 constitucional</t>
  </si>
  <si>
    <t>Incidência do submódulo 2.2 sobre férias e 13º salário</t>
  </si>
  <si>
    <t>Considerando as alíquotas de contribuição de 1% (um por cento), 2% (dois por cento) ou 3% (três por cento) referentes ao grau de risco de acidente do trabalho, previstas no inciso II do art. 22 da Lei no 8.212, de 24 de julho de 1991.</t>
  </si>
  <si>
    <t>Aenxo VII-D</t>
  </si>
  <si>
    <t>Modelo de Planilha de Custos e Formação de Preços - Submódulo 2.2</t>
  </si>
  <si>
    <t>SENAI ou SENAC</t>
  </si>
  <si>
    <t>Auxílio Saúde</t>
  </si>
  <si>
    <t>Lei nº 13.932/2019</t>
  </si>
  <si>
    <t>Média de Preços</t>
  </si>
  <si>
    <t>12 meses</t>
  </si>
  <si>
    <t>Quantidade (60 meses)</t>
  </si>
  <si>
    <t>Preço 1</t>
  </si>
  <si>
    <t>Preço 2</t>
  </si>
  <si>
    <t>Preço 3</t>
  </si>
  <si>
    <t>Material</t>
  </si>
  <si>
    <t>Valor Mensal (depreciação em 60 meses)</t>
  </si>
  <si>
    <t>Multa do FGTS (item C + F) = até 4%</t>
  </si>
  <si>
    <t>Lucro Real</t>
  </si>
  <si>
    <t>Relógio de Ponto</t>
  </si>
  <si>
    <t>VALOR TOTAL DA CONTRATAÇÃO</t>
  </si>
  <si>
    <t>POSTO</t>
  </si>
  <si>
    <t>MENSAL</t>
  </si>
  <si>
    <t>QUANTIDADE</t>
  </si>
  <si>
    <t>ANUAL</t>
  </si>
  <si>
    <t>60 MESES</t>
  </si>
  <si>
    <t>Afastamento Maternidade - sugerimos que esta rubrica seja preechida nesse submódulo somente quando, por força de cadastro do Ministério do Trabalho no programa Empresa Cidadã, a licença-maternidade for superior a 120 dias, considerando o custo do período excedente a 120 dias.</t>
  </si>
  <si>
    <t>Aviso Prévio Trabalhado - de acordo com o entendimento do TCU no Acórdão nº 1.186/2017 - Plenário,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n0 176/2017).</t>
  </si>
  <si>
    <r>
      <t>Itens (plano de saúde, plano odontológico, auxílio funeral, seguro de vida, aposentadoria por invalidez por doença, etc,</t>
    </r>
    <r>
      <rPr>
        <b/>
        <sz val="10"/>
        <color rgb="FFFF0000"/>
        <rFont val="Arial"/>
        <family val="2"/>
      </rPr>
      <t xml:space="preserve"> não</t>
    </r>
    <r>
      <rPr>
        <b/>
        <sz val="10"/>
        <color rgb="FF000000"/>
        <rFont val="Arial"/>
        <family val="2"/>
      </rPr>
      <t xml:space="preserve"> deverão ser cotados na Planilha de Custos (art. 9º, parágrafo único, incisos I a III, do Decreto n.º 9.507/2018, e art. 6º da IN SEGES/MP n.º 5, de 2017)</t>
    </r>
  </si>
  <si>
    <t>VALOR DO POSTO</t>
  </si>
  <si>
    <t>Utilizou-se 22 dias úteis ao mês</t>
  </si>
  <si>
    <t>Categoria profissional: APOIO TÉCNICO ESPECIALIZADO - NÍVEL SUPERIOR</t>
  </si>
  <si>
    <t>DF000037/2023</t>
  </si>
  <si>
    <t>(Valor mensal depreciado/20 postos)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</si>
</sst>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R$ &quot;* #,##0.00_);_(&quot;R$ &quot;* \(#,##0.00\);_(&quot;R$ &quot;* \-??_);_(@_)"/>
    <numFmt numFmtId="165" formatCode="_-* #,##0.00_-;\-* #,##0.00_-;_-* \-??_-;_-@"/>
    <numFmt numFmtId="166" formatCode="d/m/yyyy"/>
    <numFmt numFmtId="167" formatCode="&quot;R$ &quot;#,##0.00_);[Red]&quot;(R$ &quot;#,##0.00\)"/>
    <numFmt numFmtId="168" formatCode="_-[$R$-416]\ * #,##0.00_-;\-[$R$-416]\ * #,##0.00_-;_-[$R$-416]\ * &quot;-&quot;??_-;_-@_-"/>
  </numFmts>
  <fonts count="23">
    <font>
      <sz val="11"/>
      <color theme="1"/>
      <name val="Arial1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FF0000"/>
      <name val="Calibri"/>
      <family val="2"/>
    </font>
    <font>
      <sz val="10"/>
      <color rgb="FFFF0000"/>
      <name val="Calibri"/>
      <family val="2"/>
    </font>
    <font>
      <b/>
      <sz val="10"/>
      <color rgb="FFFFFFFF"/>
      <name val="Calibri"/>
      <family val="2"/>
    </font>
    <font>
      <sz val="10"/>
      <name val="Calibri"/>
      <family val="2"/>
    </font>
    <font>
      <b/>
      <i/>
      <sz val="9"/>
      <color rgb="FF000000"/>
      <name val="Calibri"/>
      <family val="2"/>
    </font>
    <font>
      <i/>
      <sz val="9"/>
      <color rgb="FF000000"/>
      <name val="Calibri"/>
      <family val="2"/>
    </font>
    <font>
      <i/>
      <u/>
      <sz val="9"/>
      <color rgb="FF000000"/>
      <name val="Calibri"/>
      <family val="2"/>
    </font>
    <font>
      <b/>
      <sz val="12"/>
      <color theme="1"/>
      <name val="Calibri"/>
      <family val="2"/>
    </font>
    <font>
      <sz val="10"/>
      <color rgb="FF000000"/>
      <name val="Arial"/>
      <family val="2"/>
    </font>
    <font>
      <b/>
      <i/>
      <sz val="9"/>
      <name val="Calibri"/>
      <family val="2"/>
    </font>
    <font>
      <i/>
      <sz val="9"/>
      <name val="Calibri"/>
      <family val="2"/>
    </font>
    <font>
      <b/>
      <sz val="14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1"/>
    </font>
    <font>
      <sz val="8"/>
      <color rgb="FF000000"/>
      <name val="Arial"/>
      <family val="2"/>
    </font>
    <font>
      <sz val="12"/>
      <color rgb="FF202124"/>
      <name val="Arial"/>
      <family val="2"/>
    </font>
    <font>
      <b/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indexed="64"/>
      </patternFill>
    </fill>
    <fill>
      <patternFill patternType="solid">
        <fgColor rgb="FF1F497D"/>
        <bgColor rgb="FF1F497D"/>
      </patternFill>
    </fill>
    <fill>
      <patternFill patternType="solid">
        <fgColor rgb="FFFFFFFF"/>
        <bgColor rgb="FFFFFFFF"/>
      </patternFill>
    </fill>
    <fill>
      <patternFill patternType="solid">
        <fgColor rgb="FFDCE6F2"/>
        <bgColor rgb="FFDCE6F2"/>
      </patternFill>
    </fill>
    <fill>
      <patternFill patternType="solid">
        <fgColor rgb="FFC6D9F1"/>
        <bgColor rgb="FFC6D9F1"/>
      </patternFill>
    </fill>
    <fill>
      <patternFill patternType="solid">
        <fgColor theme="0"/>
        <bgColor rgb="FFFFFFFF"/>
      </patternFill>
    </fill>
    <fill>
      <patternFill patternType="solid">
        <fgColor rgb="FFD7E4BD"/>
        <bgColor rgb="FFD7E4BD"/>
      </patternFill>
    </fill>
    <fill>
      <patternFill patternType="solid">
        <fgColor theme="0"/>
        <bgColor theme="0"/>
      </patternFill>
    </fill>
    <fill>
      <patternFill patternType="solid">
        <fgColor rgb="FFE7E6E6"/>
        <bgColor rgb="FFE7E6E6"/>
      </patternFill>
    </fill>
    <fill>
      <patternFill patternType="solid">
        <fgColor theme="0"/>
        <bgColor rgb="FFE7E6E6"/>
      </patternFill>
    </fill>
    <fill>
      <patternFill patternType="solid">
        <fgColor rgb="FFFFFF00"/>
        <bgColor rgb="FFE7E6E6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4" fillId="0" borderId="0"/>
  </cellStyleXfs>
  <cellXfs count="181">
    <xf numFmtId="0" fontId="0" fillId="0" borderId="0" xfId="0"/>
    <xf numFmtId="0" fontId="14" fillId="0" borderId="0" xfId="2"/>
    <xf numFmtId="0" fontId="4" fillId="0" borderId="0" xfId="2" applyFont="1"/>
    <xf numFmtId="164" fontId="5" fillId="0" borderId="0" xfId="2" applyNumberFormat="1" applyFont="1"/>
    <xf numFmtId="0" fontId="5" fillId="0" borderId="0" xfId="2" applyFont="1"/>
    <xf numFmtId="165" fontId="4" fillId="0" borderId="0" xfId="2" applyNumberFormat="1" applyFont="1"/>
    <xf numFmtId="2" fontId="4" fillId="0" borderId="0" xfId="2" applyNumberFormat="1" applyFont="1"/>
    <xf numFmtId="165" fontId="5" fillId="0" borderId="1" xfId="2" applyNumberFormat="1" applyFont="1" applyBorder="1"/>
    <xf numFmtId="165" fontId="4" fillId="0" borderId="1" xfId="2" applyNumberFormat="1" applyFont="1" applyBorder="1"/>
    <xf numFmtId="0" fontId="4" fillId="0" borderId="1" xfId="2" applyFont="1" applyBorder="1" applyAlignment="1">
      <alignment horizontal="center"/>
    </xf>
    <xf numFmtId="0" fontId="5" fillId="0" borderId="1" xfId="2" applyFont="1" applyBorder="1" applyAlignment="1">
      <alignment horizontal="center"/>
    </xf>
    <xf numFmtId="2" fontId="5" fillId="0" borderId="0" xfId="2" applyNumberFormat="1" applyFont="1"/>
    <xf numFmtId="0" fontId="4" fillId="0" borderId="0" xfId="2" applyFont="1" applyAlignment="1">
      <alignment horizontal="center"/>
    </xf>
    <xf numFmtId="2" fontId="6" fillId="0" borderId="5" xfId="2" applyNumberFormat="1" applyFont="1" applyBorder="1"/>
    <xf numFmtId="10" fontId="6" fillId="0" borderId="6" xfId="2" applyNumberFormat="1" applyFont="1" applyBorder="1"/>
    <xf numFmtId="0" fontId="6" fillId="0" borderId="7" xfId="2" applyFont="1" applyBorder="1" applyAlignment="1">
      <alignment horizontal="center"/>
    </xf>
    <xf numFmtId="2" fontId="6" fillId="0" borderId="8" xfId="2" applyNumberFormat="1" applyFont="1" applyBorder="1"/>
    <xf numFmtId="10" fontId="6" fillId="0" borderId="0" xfId="2" applyNumberFormat="1" applyFont="1"/>
    <xf numFmtId="0" fontId="6" fillId="0" borderId="0" xfId="2" applyFont="1" applyAlignment="1">
      <alignment horizontal="left"/>
    </xf>
    <xf numFmtId="0" fontId="6" fillId="0" borderId="9" xfId="2" applyFont="1" applyBorder="1" applyAlignment="1">
      <alignment horizontal="center"/>
    </xf>
    <xf numFmtId="0" fontId="7" fillId="0" borderId="9" xfId="2" applyFont="1" applyBorder="1"/>
    <xf numFmtId="2" fontId="6" fillId="0" borderId="10" xfId="2" applyNumberFormat="1" applyFont="1" applyBorder="1"/>
    <xf numFmtId="10" fontId="6" fillId="0" borderId="11" xfId="2" applyNumberFormat="1" applyFont="1" applyBorder="1"/>
    <xf numFmtId="0" fontId="6" fillId="0" borderId="12" xfId="2" applyFont="1" applyBorder="1" applyAlignment="1">
      <alignment horizontal="center"/>
    </xf>
    <xf numFmtId="10" fontId="5" fillId="0" borderId="1" xfId="2" applyNumberFormat="1" applyFont="1" applyBorder="1"/>
    <xf numFmtId="10" fontId="4" fillId="0" borderId="1" xfId="2" applyNumberFormat="1" applyFont="1" applyBorder="1"/>
    <xf numFmtId="165" fontId="4" fillId="0" borderId="1" xfId="2" applyNumberFormat="1" applyFont="1" applyBorder="1" applyAlignment="1">
      <alignment horizontal="center"/>
    </xf>
    <xf numFmtId="10" fontId="4" fillId="0" borderId="1" xfId="2" applyNumberFormat="1" applyFont="1" applyBorder="1" applyAlignment="1">
      <alignment horizontal="center"/>
    </xf>
    <xf numFmtId="165" fontId="5" fillId="4" borderId="1" xfId="2" applyNumberFormat="1" applyFont="1" applyFill="1" applyBorder="1"/>
    <xf numFmtId="10" fontId="5" fillId="0" borderId="1" xfId="2" applyNumberFormat="1" applyFont="1" applyBorder="1" applyAlignment="1">
      <alignment horizontal="center"/>
    </xf>
    <xf numFmtId="165" fontId="4" fillId="4" borderId="1" xfId="2" applyNumberFormat="1" applyFont="1" applyFill="1" applyBorder="1"/>
    <xf numFmtId="0" fontId="4" fillId="4" borderId="1" xfId="2" applyFont="1" applyFill="1" applyBorder="1" applyAlignment="1">
      <alignment horizontal="center"/>
    </xf>
    <xf numFmtId="0" fontId="5" fillId="6" borderId="1" xfId="2" applyFont="1" applyFill="1" applyBorder="1" applyAlignment="1">
      <alignment horizontal="center"/>
    </xf>
    <xf numFmtId="0" fontId="5" fillId="7" borderId="1" xfId="2" applyFont="1" applyFill="1" applyBorder="1" applyAlignment="1">
      <alignment horizontal="center"/>
    </xf>
    <xf numFmtId="10" fontId="5" fillId="4" borderId="1" xfId="2" applyNumberFormat="1" applyFont="1" applyFill="1" applyBorder="1" applyAlignment="1">
      <alignment horizontal="center"/>
    </xf>
    <xf numFmtId="10" fontId="4" fillId="4" borderId="1" xfId="2" applyNumberFormat="1" applyFont="1" applyFill="1" applyBorder="1" applyAlignment="1">
      <alignment horizontal="center"/>
    </xf>
    <xf numFmtId="2" fontId="5" fillId="0" borderId="11" xfId="2" applyNumberFormat="1" applyFont="1" applyBorder="1"/>
    <xf numFmtId="0" fontId="5" fillId="0" borderId="11" xfId="2" applyFont="1" applyBorder="1" applyAlignment="1">
      <alignment horizontal="center"/>
    </xf>
    <xf numFmtId="165" fontId="4" fillId="4" borderId="1" xfId="2" applyNumberFormat="1" applyFont="1" applyFill="1" applyBorder="1" applyAlignment="1">
      <alignment horizontal="right"/>
    </xf>
    <xf numFmtId="165" fontId="4" fillId="4" borderId="1" xfId="2" applyNumberFormat="1" applyFont="1" applyFill="1" applyBorder="1" applyAlignment="1">
      <alignment horizontal="center"/>
    </xf>
    <xf numFmtId="0" fontId="5" fillId="4" borderId="1" xfId="2" applyFont="1" applyFill="1" applyBorder="1" applyAlignment="1">
      <alignment horizontal="center"/>
    </xf>
    <xf numFmtId="0" fontId="5" fillId="8" borderId="1" xfId="2" applyFont="1" applyFill="1" applyBorder="1" applyAlignment="1">
      <alignment horizontal="center"/>
    </xf>
    <xf numFmtId="2" fontId="4" fillId="0" borderId="1" xfId="2" applyNumberFormat="1" applyFont="1" applyBorder="1"/>
    <xf numFmtId="0" fontId="5" fillId="0" borderId="0" xfId="2" applyFont="1" applyAlignment="1">
      <alignment horizontal="center"/>
    </xf>
    <xf numFmtId="165" fontId="5" fillId="0" borderId="0" xfId="2" applyNumberFormat="1" applyFont="1"/>
    <xf numFmtId="165" fontId="4" fillId="9" borderId="1" xfId="2" applyNumberFormat="1" applyFont="1" applyFill="1" applyBorder="1"/>
    <xf numFmtId="10" fontId="4" fillId="9" borderId="1" xfId="2" applyNumberFormat="1" applyFont="1" applyFill="1" applyBorder="1" applyAlignment="1">
      <alignment horizontal="center"/>
    </xf>
    <xf numFmtId="2" fontId="4" fillId="4" borderId="1" xfId="2" applyNumberFormat="1" applyFont="1" applyFill="1" applyBorder="1" applyAlignment="1">
      <alignment horizontal="center"/>
    </xf>
    <xf numFmtId="0" fontId="4" fillId="4" borderId="1" xfId="2" applyFont="1" applyFill="1" applyBorder="1"/>
    <xf numFmtId="0" fontId="4" fillId="0" borderId="0" xfId="2" applyFont="1" applyAlignment="1">
      <alignment horizontal="left"/>
    </xf>
    <xf numFmtId="0" fontId="3" fillId="0" borderId="0" xfId="2" applyFont="1"/>
    <xf numFmtId="2" fontId="5" fillId="4" borderId="1" xfId="2" applyNumberFormat="1" applyFont="1" applyFill="1" applyBorder="1"/>
    <xf numFmtId="0" fontId="17" fillId="13" borderId="18" xfId="0" applyFont="1" applyFill="1" applyBorder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10" fontId="9" fillId="2" borderId="1" xfId="2" applyNumberFormat="1" applyFont="1" applyFill="1" applyBorder="1" applyAlignment="1">
      <alignment horizontal="center"/>
    </xf>
    <xf numFmtId="0" fontId="3" fillId="0" borderId="18" xfId="2" applyFont="1" applyBorder="1" applyAlignment="1">
      <alignment horizontal="center"/>
    </xf>
    <xf numFmtId="0" fontId="3" fillId="0" borderId="18" xfId="2" applyFont="1" applyBorder="1"/>
    <xf numFmtId="0" fontId="18" fillId="0" borderId="18" xfId="2" applyFont="1" applyBorder="1" applyAlignment="1">
      <alignment horizontal="center"/>
    </xf>
    <xf numFmtId="0" fontId="20" fillId="0" borderId="0" xfId="2" applyFont="1" applyAlignment="1">
      <alignment wrapText="1"/>
    </xf>
    <xf numFmtId="10" fontId="14" fillId="2" borderId="18" xfId="2" applyNumberFormat="1" applyFill="1" applyBorder="1" applyAlignment="1">
      <alignment horizontal="center"/>
    </xf>
    <xf numFmtId="0" fontId="3" fillId="0" borderId="0" xfId="2" applyFont="1" applyAlignment="1">
      <alignment horizontal="center"/>
    </xf>
    <xf numFmtId="10" fontId="5" fillId="0" borderId="17" xfId="2" applyNumberFormat="1" applyFont="1" applyBorder="1" applyAlignment="1">
      <alignment horizontal="center"/>
    </xf>
    <xf numFmtId="165" fontId="5" fillId="0" borderId="17" xfId="2" applyNumberFormat="1" applyFont="1" applyBorder="1"/>
    <xf numFmtId="10" fontId="5" fillId="8" borderId="16" xfId="2" applyNumberFormat="1" applyFont="1" applyFill="1" applyBorder="1" applyAlignment="1">
      <alignment horizontal="center"/>
    </xf>
    <xf numFmtId="0" fontId="5" fillId="8" borderId="16" xfId="2" applyFont="1" applyFill="1" applyBorder="1" applyAlignment="1">
      <alignment horizontal="center"/>
    </xf>
    <xf numFmtId="168" fontId="17" fillId="13" borderId="18" xfId="0" applyNumberFormat="1" applyFont="1" applyFill="1" applyBorder="1" applyAlignment="1">
      <alignment horizontal="center" vertical="center" wrapText="1"/>
    </xf>
    <xf numFmtId="168" fontId="17" fillId="13" borderId="18" xfId="0" applyNumberFormat="1" applyFont="1" applyFill="1" applyBorder="1" applyAlignment="1">
      <alignment horizontal="center" vertical="center"/>
    </xf>
    <xf numFmtId="168" fontId="17" fillId="14" borderId="18" xfId="0" applyNumberFormat="1" applyFont="1" applyFill="1" applyBorder="1" applyAlignment="1">
      <alignment horizontal="center" vertical="center" wrapText="1"/>
    </xf>
    <xf numFmtId="164" fontId="5" fillId="2" borderId="18" xfId="2" applyNumberFormat="1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164" fontId="5" fillId="4" borderId="0" xfId="2" applyNumberFormat="1" applyFont="1" applyFill="1" applyAlignment="1">
      <alignment horizontal="center" vertical="center"/>
    </xf>
    <xf numFmtId="165" fontId="5" fillId="2" borderId="1" xfId="2" applyNumberFormat="1" applyFont="1" applyFill="1" applyBorder="1" applyAlignment="1">
      <alignment vertical="center"/>
    </xf>
    <xf numFmtId="0" fontId="21" fillId="0" borderId="0" xfId="0" applyFont="1"/>
    <xf numFmtId="168" fontId="0" fillId="0" borderId="0" xfId="0" applyNumberFormat="1"/>
    <xf numFmtId="0" fontId="0" fillId="0" borderId="18" xfId="0" applyBorder="1" applyAlignment="1">
      <alignment horizontal="center" wrapText="1"/>
    </xf>
    <xf numFmtId="165" fontId="5" fillId="2" borderId="1" xfId="2" applyNumberFormat="1" applyFont="1" applyFill="1" applyBorder="1"/>
    <xf numFmtId="10" fontId="14" fillId="2" borderId="21" xfId="2" applyNumberFormat="1" applyFill="1" applyBorder="1" applyAlignment="1">
      <alignment horizontal="center" vertical="center"/>
    </xf>
    <xf numFmtId="10" fontId="14" fillId="2" borderId="22" xfId="2" applyNumberFormat="1" applyFill="1" applyBorder="1" applyAlignment="1">
      <alignment horizontal="center" vertical="center"/>
    </xf>
    <xf numFmtId="10" fontId="14" fillId="2" borderId="23" xfId="2" applyNumberFormat="1" applyFill="1" applyBorder="1" applyAlignment="1">
      <alignment horizontal="center" vertical="center"/>
    </xf>
    <xf numFmtId="10" fontId="14" fillId="2" borderId="18" xfId="2" applyNumberFormat="1" applyFill="1" applyBorder="1" applyAlignment="1">
      <alignment horizontal="center" vertical="center"/>
    </xf>
    <xf numFmtId="0" fontId="18" fillId="2" borderId="25" xfId="2" applyFont="1" applyFill="1" applyBorder="1" applyAlignment="1">
      <alignment horizontal="left" vertical="center"/>
    </xf>
    <xf numFmtId="0" fontId="18" fillId="2" borderId="24" xfId="2" applyFont="1" applyFill="1" applyBorder="1" applyAlignment="1">
      <alignment horizontal="left" vertical="center"/>
    </xf>
    <xf numFmtId="0" fontId="18" fillId="2" borderId="26" xfId="2" applyFont="1" applyFill="1" applyBorder="1" applyAlignment="1">
      <alignment horizontal="left" vertical="center"/>
    </xf>
    <xf numFmtId="0" fontId="18" fillId="2" borderId="29" xfId="2" applyFont="1" applyFill="1" applyBorder="1" applyAlignment="1">
      <alignment horizontal="left" vertical="center"/>
    </xf>
    <xf numFmtId="0" fontId="18" fillId="2" borderId="30" xfId="2" applyFont="1" applyFill="1" applyBorder="1" applyAlignment="1">
      <alignment horizontal="left" vertical="center"/>
    </xf>
    <xf numFmtId="0" fontId="18" fillId="2" borderId="31" xfId="2" applyFont="1" applyFill="1" applyBorder="1" applyAlignment="1">
      <alignment horizontal="left" vertical="center"/>
    </xf>
    <xf numFmtId="0" fontId="5" fillId="10" borderId="4" xfId="2" applyFont="1" applyFill="1" applyBorder="1" applyAlignment="1">
      <alignment horizontal="center"/>
    </xf>
    <xf numFmtId="0" fontId="2" fillId="0" borderId="3" xfId="2" applyFont="1" applyBorder="1"/>
    <xf numFmtId="0" fontId="2" fillId="0" borderId="2" xfId="2" applyFont="1" applyBorder="1"/>
    <xf numFmtId="0" fontId="4" fillId="0" borderId="4" xfId="2" applyFont="1" applyBorder="1" applyAlignment="1">
      <alignment horizontal="left"/>
    </xf>
    <xf numFmtId="0" fontId="5" fillId="0" borderId="4" xfId="2" applyFont="1" applyBorder="1" applyAlignment="1">
      <alignment horizontal="center"/>
    </xf>
    <xf numFmtId="0" fontId="1" fillId="0" borderId="2" xfId="2" applyFont="1" applyBorder="1"/>
    <xf numFmtId="10" fontId="14" fillId="2" borderId="18" xfId="2" applyNumberFormat="1" applyFill="1" applyBorder="1" applyAlignment="1">
      <alignment horizontal="center"/>
    </xf>
    <xf numFmtId="0" fontId="18" fillId="0" borderId="18" xfId="2" applyFont="1" applyBorder="1" applyAlignment="1">
      <alignment horizontal="center"/>
    </xf>
    <xf numFmtId="0" fontId="18" fillId="0" borderId="21" xfId="2" applyFont="1" applyBorder="1" applyAlignment="1">
      <alignment horizontal="center"/>
    </xf>
    <xf numFmtId="0" fontId="18" fillId="0" borderId="22" xfId="2" applyFont="1" applyBorder="1" applyAlignment="1">
      <alignment horizontal="center"/>
    </xf>
    <xf numFmtId="0" fontId="18" fillId="0" borderId="23" xfId="2" applyFont="1" applyBorder="1" applyAlignment="1">
      <alignment horizontal="center"/>
    </xf>
    <xf numFmtId="0" fontId="19" fillId="0" borderId="18" xfId="0" applyFont="1" applyBorder="1" applyAlignment="1">
      <alignment horizontal="center" wrapText="1"/>
    </xf>
    <xf numFmtId="0" fontId="5" fillId="2" borderId="4" xfId="2" applyFont="1" applyFill="1" applyBorder="1" applyAlignment="1">
      <alignment horizontal="center"/>
    </xf>
    <xf numFmtId="0" fontId="1" fillId="2" borderId="2" xfId="2" applyFont="1" applyFill="1" applyBorder="1"/>
    <xf numFmtId="0" fontId="4" fillId="0" borderId="4" xfId="2" applyFont="1" applyBorder="1" applyAlignment="1">
      <alignment horizontal="center"/>
    </xf>
    <xf numFmtId="0" fontId="1" fillId="2" borderId="3" xfId="2" applyFont="1" applyFill="1" applyBorder="1"/>
    <xf numFmtId="0" fontId="13" fillId="2" borderId="0" xfId="2" applyFont="1" applyFill="1" applyAlignment="1">
      <alignment horizontal="center" vertical="center"/>
    </xf>
    <xf numFmtId="0" fontId="14" fillId="2" borderId="0" xfId="2" applyFill="1"/>
    <xf numFmtId="0" fontId="4" fillId="0" borderId="0" xfId="2" applyFont="1" applyAlignment="1">
      <alignment horizontal="center"/>
    </xf>
    <xf numFmtId="0" fontId="14" fillId="0" borderId="0" xfId="2"/>
    <xf numFmtId="0" fontId="5" fillId="2" borderId="0" xfId="2" applyFont="1" applyFill="1" applyAlignment="1">
      <alignment horizontal="left"/>
    </xf>
    <xf numFmtId="166" fontId="4" fillId="0" borderId="4" xfId="2" applyNumberFormat="1" applyFont="1" applyBorder="1" applyAlignment="1">
      <alignment horizontal="center"/>
    </xf>
    <xf numFmtId="166" fontId="5" fillId="11" borderId="4" xfId="2" applyNumberFormat="1" applyFont="1" applyFill="1" applyBorder="1" applyAlignment="1">
      <alignment horizontal="center"/>
    </xf>
    <xf numFmtId="0" fontId="4" fillId="6" borderId="4" xfId="2" applyFont="1" applyFill="1" applyBorder="1" applyAlignment="1">
      <alignment horizontal="center"/>
    </xf>
    <xf numFmtId="167" fontId="5" fillId="4" borderId="4" xfId="2" applyNumberFormat="1" applyFont="1" applyFill="1" applyBorder="1" applyAlignment="1">
      <alignment horizontal="center"/>
    </xf>
    <xf numFmtId="0" fontId="1" fillId="4" borderId="2" xfId="2" applyFont="1" applyFill="1" applyBorder="1"/>
    <xf numFmtId="0" fontId="5" fillId="6" borderId="4" xfId="2" applyFont="1" applyFill="1" applyBorder="1" applyAlignment="1">
      <alignment horizontal="center"/>
    </xf>
    <xf numFmtId="166" fontId="4" fillId="4" borderId="4" xfId="2" applyNumberFormat="1" applyFont="1" applyFill="1" applyBorder="1" applyAlignment="1">
      <alignment horizontal="center"/>
    </xf>
    <xf numFmtId="0" fontId="2" fillId="4" borderId="2" xfId="2" applyFont="1" applyFill="1" applyBorder="1"/>
    <xf numFmtId="0" fontId="8" fillId="5" borderId="4" xfId="2" applyFont="1" applyFill="1" applyBorder="1" applyAlignment="1">
      <alignment horizontal="center"/>
    </xf>
    <xf numFmtId="0" fontId="4" fillId="6" borderId="4" xfId="2" applyFont="1" applyFill="1" applyBorder="1" applyAlignment="1">
      <alignment horizontal="left"/>
    </xf>
    <xf numFmtId="0" fontId="10" fillId="0" borderId="11" xfId="2" applyFont="1" applyBorder="1" applyAlignment="1">
      <alignment horizontal="left"/>
    </xf>
    <xf numFmtId="0" fontId="2" fillId="0" borderId="11" xfId="2" applyFont="1" applyBorder="1"/>
    <xf numFmtId="0" fontId="4" fillId="0" borderId="4" xfId="2" applyFont="1" applyBorder="1"/>
    <xf numFmtId="0" fontId="10" fillId="0" borderId="11" xfId="2" applyFont="1" applyBorder="1" applyAlignment="1">
      <alignment horizontal="left" vertical="center" wrapText="1"/>
    </xf>
    <xf numFmtId="0" fontId="2" fillId="0" borderId="11" xfId="2" applyFont="1" applyBorder="1" applyAlignment="1">
      <alignment wrapText="1"/>
    </xf>
    <xf numFmtId="0" fontId="10" fillId="0" borderId="0" xfId="2" applyFont="1" applyAlignment="1">
      <alignment horizontal="left" vertical="center" wrapText="1"/>
    </xf>
    <xf numFmtId="0" fontId="5" fillId="0" borderId="3" xfId="2" applyFont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15" fillId="0" borderId="0" xfId="2" applyFont="1" applyAlignment="1">
      <alignment horizontal="left" vertical="center" wrapText="1"/>
    </xf>
    <xf numFmtId="0" fontId="2" fillId="0" borderId="0" xfId="2" applyFont="1"/>
    <xf numFmtId="0" fontId="15" fillId="0" borderId="0" xfId="2" applyFont="1" applyAlignment="1">
      <alignment horizontal="left" vertical="center"/>
    </xf>
    <xf numFmtId="0" fontId="5" fillId="6" borderId="7" xfId="2" applyFont="1" applyFill="1" applyBorder="1" applyAlignment="1">
      <alignment horizontal="center"/>
    </xf>
    <xf numFmtId="0" fontId="2" fillId="0" borderId="6" xfId="2" applyFont="1" applyBorder="1"/>
    <xf numFmtId="0" fontId="5" fillId="8" borderId="4" xfId="2" applyFont="1" applyFill="1" applyBorder="1" applyAlignment="1">
      <alignment horizontal="center"/>
    </xf>
    <xf numFmtId="0" fontId="4" fillId="0" borderId="12" xfId="2" applyFont="1" applyBorder="1" applyAlignment="1">
      <alignment horizontal="left" vertical="center"/>
    </xf>
    <xf numFmtId="0" fontId="2" fillId="0" borderId="10" xfId="2" applyFont="1" applyBorder="1"/>
    <xf numFmtId="0" fontId="2" fillId="0" borderId="7" xfId="2" applyFont="1" applyBorder="1"/>
    <xf numFmtId="0" fontId="2" fillId="0" borderId="5" xfId="2" applyFont="1" applyBorder="1"/>
    <xf numFmtId="2" fontId="4" fillId="0" borderId="17" xfId="2" applyNumberFormat="1" applyFont="1" applyBorder="1" applyAlignment="1">
      <alignment horizontal="right" vertical="center"/>
    </xf>
    <xf numFmtId="0" fontId="2" fillId="0" borderId="16" xfId="2" applyFont="1" applyBorder="1"/>
    <xf numFmtId="0" fontId="5" fillId="0" borderId="12" xfId="2" applyFont="1" applyBorder="1" applyAlignment="1">
      <alignment horizontal="center"/>
    </xf>
    <xf numFmtId="0" fontId="5" fillId="0" borderId="18" xfId="2" applyFont="1" applyBorder="1" applyAlignment="1">
      <alignment horizontal="center"/>
    </xf>
    <xf numFmtId="0" fontId="5" fillId="8" borderId="7" xfId="2" applyFont="1" applyFill="1" applyBorder="1" applyAlignment="1">
      <alignment horizontal="center"/>
    </xf>
    <xf numFmtId="0" fontId="5" fillId="8" borderId="6" xfId="2" applyFont="1" applyFill="1" applyBorder="1" applyAlignment="1">
      <alignment horizontal="center"/>
    </xf>
    <xf numFmtId="0" fontId="5" fillId="8" borderId="5" xfId="2" applyFont="1" applyFill="1" applyBorder="1" applyAlignment="1">
      <alignment horizontal="center"/>
    </xf>
    <xf numFmtId="0" fontId="4" fillId="0" borderId="3" xfId="2" applyFont="1" applyBorder="1"/>
    <xf numFmtId="0" fontId="4" fillId="0" borderId="2" xfId="2" applyFont="1" applyBorder="1"/>
    <xf numFmtId="0" fontId="5" fillId="7" borderId="4" xfId="2" applyFont="1" applyFill="1" applyBorder="1" applyAlignment="1">
      <alignment horizontal="center"/>
    </xf>
    <xf numFmtId="0" fontId="5" fillId="6" borderId="15" xfId="2" applyFont="1" applyFill="1" applyBorder="1" applyAlignment="1">
      <alignment horizontal="center"/>
    </xf>
    <xf numFmtId="0" fontId="5" fillId="6" borderId="13" xfId="2" applyFont="1" applyFill="1" applyBorder="1" applyAlignment="1">
      <alignment horizontal="center"/>
    </xf>
    <xf numFmtId="0" fontId="5" fillId="6" borderId="14" xfId="2" applyFont="1" applyFill="1" applyBorder="1" applyAlignment="1">
      <alignment horizontal="center"/>
    </xf>
    <xf numFmtId="0" fontId="6" fillId="0" borderId="0" xfId="2" applyFont="1" applyAlignment="1">
      <alignment horizontal="left"/>
    </xf>
    <xf numFmtId="0" fontId="6" fillId="0" borderId="6" xfId="2" applyFont="1" applyBorder="1" applyAlignment="1">
      <alignment horizontal="left"/>
    </xf>
    <xf numFmtId="0" fontId="5" fillId="0" borderId="4" xfId="2" applyFont="1" applyBorder="1" applyAlignment="1">
      <alignment horizontal="center" vertical="center"/>
    </xf>
    <xf numFmtId="0" fontId="2" fillId="0" borderId="3" xfId="2" applyFont="1" applyBorder="1" applyAlignment="1">
      <alignment vertical="center"/>
    </xf>
    <xf numFmtId="0" fontId="2" fillId="0" borderId="2" xfId="2" applyFont="1" applyBorder="1" applyAlignment="1">
      <alignment vertical="center"/>
    </xf>
    <xf numFmtId="0" fontId="5" fillId="3" borderId="4" xfId="2" applyFont="1" applyFill="1" applyBorder="1" applyAlignment="1">
      <alignment horizontal="center"/>
    </xf>
    <xf numFmtId="0" fontId="5" fillId="2" borderId="18" xfId="2" applyFont="1" applyFill="1" applyBorder="1" applyAlignment="1">
      <alignment horizontal="center" vertical="center"/>
    </xf>
    <xf numFmtId="0" fontId="18" fillId="2" borderId="18" xfId="2" applyFont="1" applyFill="1" applyBorder="1" applyAlignment="1">
      <alignment horizontal="center" vertical="center"/>
    </xf>
    <xf numFmtId="0" fontId="18" fillId="2" borderId="18" xfId="2" applyFont="1" applyFill="1" applyBorder="1" applyAlignment="1">
      <alignment horizontal="left" vertical="center" wrapText="1"/>
    </xf>
    <xf numFmtId="0" fontId="18" fillId="2" borderId="21" xfId="2" applyFont="1" applyFill="1" applyBorder="1" applyAlignment="1">
      <alignment horizontal="center"/>
    </xf>
    <xf numFmtId="0" fontId="18" fillId="2" borderId="22" xfId="2" applyFont="1" applyFill="1" applyBorder="1" applyAlignment="1">
      <alignment horizontal="center"/>
    </xf>
    <xf numFmtId="0" fontId="18" fillId="2" borderId="23" xfId="2" applyFont="1" applyFill="1" applyBorder="1" applyAlignment="1">
      <alignment horizontal="center"/>
    </xf>
    <xf numFmtId="0" fontId="18" fillId="2" borderId="18" xfId="2" applyFont="1" applyFill="1" applyBorder="1" applyAlignment="1">
      <alignment horizontal="center"/>
    </xf>
    <xf numFmtId="0" fontId="18" fillId="2" borderId="25" xfId="2" applyFont="1" applyFill="1" applyBorder="1" applyAlignment="1">
      <alignment horizontal="left" vertical="top" wrapText="1"/>
    </xf>
    <xf numFmtId="0" fontId="18" fillId="2" borderId="24" xfId="2" applyFont="1" applyFill="1" applyBorder="1" applyAlignment="1">
      <alignment horizontal="left" vertical="top" wrapText="1"/>
    </xf>
    <xf numFmtId="0" fontId="18" fillId="2" borderId="26" xfId="2" applyFont="1" applyFill="1" applyBorder="1" applyAlignment="1">
      <alignment horizontal="left" vertical="top" wrapText="1"/>
    </xf>
    <xf numFmtId="0" fontId="18" fillId="2" borderId="27" xfId="2" applyFont="1" applyFill="1" applyBorder="1" applyAlignment="1">
      <alignment horizontal="left" vertical="top" wrapText="1"/>
    </xf>
    <xf numFmtId="0" fontId="18" fillId="2" borderId="0" xfId="2" applyFont="1" applyFill="1" applyAlignment="1">
      <alignment horizontal="left" vertical="top" wrapText="1"/>
    </xf>
    <xf numFmtId="0" fontId="18" fillId="2" borderId="28" xfId="2" applyFont="1" applyFill="1" applyBorder="1" applyAlignment="1">
      <alignment horizontal="left" vertical="top" wrapText="1"/>
    </xf>
    <xf numFmtId="0" fontId="18" fillId="2" borderId="29" xfId="2" applyFont="1" applyFill="1" applyBorder="1" applyAlignment="1">
      <alignment horizontal="left" vertical="top" wrapText="1"/>
    </xf>
    <xf numFmtId="0" fontId="18" fillId="2" borderId="30" xfId="2" applyFont="1" applyFill="1" applyBorder="1" applyAlignment="1">
      <alignment horizontal="left" vertical="top" wrapText="1"/>
    </xf>
    <xf numFmtId="0" fontId="18" fillId="2" borderId="31" xfId="2" applyFont="1" applyFill="1" applyBorder="1" applyAlignment="1">
      <alignment horizontal="left" vertical="top" wrapText="1"/>
    </xf>
    <xf numFmtId="0" fontId="18" fillId="2" borderId="18" xfId="2" applyFont="1" applyFill="1" applyBorder="1" applyAlignment="1">
      <alignment horizontal="left" wrapText="1"/>
    </xf>
    <xf numFmtId="0" fontId="5" fillId="0" borderId="4" xfId="2" applyFont="1" applyBorder="1" applyAlignment="1">
      <alignment horizontal="left"/>
    </xf>
    <xf numFmtId="0" fontId="4" fillId="0" borderId="0" xfId="2" applyFont="1" applyAlignment="1">
      <alignment horizontal="left"/>
    </xf>
    <xf numFmtId="0" fontId="6" fillId="0" borderId="11" xfId="2" applyFont="1" applyBorder="1" applyAlignment="1">
      <alignment horizontal="left"/>
    </xf>
    <xf numFmtId="0" fontId="3" fillId="0" borderId="3" xfId="2" applyFont="1" applyBorder="1" applyAlignment="1">
      <alignment horizontal="left"/>
    </xf>
    <xf numFmtId="0" fontId="14" fillId="0" borderId="3" xfId="2" applyBorder="1" applyAlignment="1">
      <alignment horizontal="left"/>
    </xf>
    <xf numFmtId="0" fontId="14" fillId="0" borderId="2" xfId="2" applyBorder="1" applyAlignment="1">
      <alignment horizontal="left"/>
    </xf>
    <xf numFmtId="0" fontId="17" fillId="12" borderId="17" xfId="0" applyFont="1" applyFill="1" applyBorder="1" applyAlignment="1">
      <alignment horizontal="center" vertical="center" wrapText="1"/>
    </xf>
    <xf numFmtId="0" fontId="17" fillId="12" borderId="20" xfId="0" applyFont="1" applyFill="1" applyBorder="1" applyAlignment="1">
      <alignment horizontal="center" vertical="center" wrapText="1"/>
    </xf>
    <xf numFmtId="0" fontId="17" fillId="12" borderId="19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34998626667073579"/>
  </sheetPr>
  <dimension ref="A1:Y151"/>
  <sheetViews>
    <sheetView tabSelected="1" workbookViewId="0">
      <selection activeCell="F150" sqref="F150"/>
    </sheetView>
  </sheetViews>
  <sheetFormatPr defaultRowHeight="12.75"/>
  <cols>
    <col min="1" max="1" width="8.75" style="1" customWidth="1"/>
    <col min="2" max="2" width="10.75" style="1" customWidth="1"/>
    <col min="3" max="3" width="16.625" style="1" customWidth="1"/>
    <col min="4" max="4" width="8" style="1" customWidth="1"/>
    <col min="5" max="5" width="9.5" style="1" customWidth="1"/>
    <col min="6" max="6" width="8" style="1" customWidth="1"/>
    <col min="7" max="7" width="29.375" style="1" customWidth="1"/>
    <col min="8" max="8" width="9.125" style="1" customWidth="1"/>
    <col min="9" max="9" width="10.5" style="1" customWidth="1"/>
    <col min="10" max="10" width="16.5" style="1" customWidth="1"/>
    <col min="11" max="11" width="40.25" style="1" customWidth="1"/>
    <col min="12" max="12" width="12.5" style="1" customWidth="1"/>
    <col min="13" max="16384" width="9" style="1"/>
  </cols>
  <sheetData>
    <row r="1" spans="1:9">
      <c r="A1" s="103" t="s">
        <v>141</v>
      </c>
      <c r="B1" s="104"/>
      <c r="C1" s="104"/>
      <c r="D1" s="104"/>
      <c r="E1" s="104"/>
      <c r="F1" s="104"/>
      <c r="G1" s="104"/>
      <c r="H1" s="104"/>
      <c r="I1" s="104"/>
    </row>
    <row r="2" spans="1:9">
      <c r="A2" s="104"/>
      <c r="B2" s="104"/>
      <c r="C2" s="104"/>
      <c r="D2" s="104"/>
      <c r="E2" s="104"/>
      <c r="F2" s="104"/>
      <c r="G2" s="104"/>
      <c r="H2" s="104"/>
      <c r="I2" s="104"/>
    </row>
    <row r="3" spans="1:9">
      <c r="A3" s="105"/>
      <c r="B3" s="106"/>
      <c r="C3" s="106"/>
      <c r="D3" s="106"/>
      <c r="E3" s="106"/>
      <c r="F3" s="106"/>
      <c r="G3" s="106"/>
      <c r="H3" s="106"/>
      <c r="I3" s="106"/>
    </row>
    <row r="4" spans="1:9">
      <c r="A4" s="107" t="s">
        <v>179</v>
      </c>
      <c r="B4" s="104"/>
      <c r="C4" s="104"/>
      <c r="D4" s="104"/>
      <c r="E4" s="104"/>
      <c r="F4" s="104"/>
      <c r="G4" s="104"/>
      <c r="H4" s="104"/>
      <c r="I4" s="104"/>
    </row>
    <row r="5" spans="1:9">
      <c r="A5" s="49"/>
      <c r="B5" s="49"/>
      <c r="C5" s="49"/>
      <c r="D5" s="49"/>
      <c r="E5" s="49"/>
      <c r="F5" s="49"/>
      <c r="G5" s="49"/>
      <c r="H5" s="49"/>
      <c r="I5" s="49"/>
    </row>
    <row r="6" spans="1:9">
      <c r="A6" s="87" t="s">
        <v>132</v>
      </c>
      <c r="B6" s="88"/>
      <c r="C6" s="88"/>
      <c r="D6" s="88"/>
      <c r="E6" s="88"/>
      <c r="F6" s="88"/>
      <c r="G6" s="88"/>
      <c r="H6" s="88"/>
      <c r="I6" s="89"/>
    </row>
    <row r="7" spans="1:9">
      <c r="A7" s="9" t="s">
        <v>5</v>
      </c>
      <c r="B7" s="90" t="s">
        <v>131</v>
      </c>
      <c r="C7" s="88"/>
      <c r="D7" s="88"/>
      <c r="E7" s="88"/>
      <c r="F7" s="88"/>
      <c r="G7" s="89"/>
      <c r="H7" s="108"/>
      <c r="I7" s="89"/>
    </row>
    <row r="8" spans="1:9">
      <c r="A8" s="9" t="s">
        <v>6</v>
      </c>
      <c r="B8" s="90" t="s">
        <v>130</v>
      </c>
      <c r="C8" s="88"/>
      <c r="D8" s="88"/>
      <c r="E8" s="88"/>
      <c r="F8" s="88"/>
      <c r="G8" s="89"/>
      <c r="H8" s="101"/>
      <c r="I8" s="89"/>
    </row>
    <row r="9" spans="1:9">
      <c r="A9" s="9" t="s">
        <v>7</v>
      </c>
      <c r="B9" s="90" t="s">
        <v>129</v>
      </c>
      <c r="C9" s="88"/>
      <c r="D9" s="88"/>
      <c r="E9" s="88"/>
      <c r="F9" s="88"/>
      <c r="G9" s="89"/>
      <c r="H9" s="109" t="s">
        <v>180</v>
      </c>
      <c r="I9" s="92"/>
    </row>
    <row r="10" spans="1:9">
      <c r="A10" s="9" t="s">
        <v>8</v>
      </c>
      <c r="B10" s="90" t="s">
        <v>128</v>
      </c>
      <c r="C10" s="88"/>
      <c r="D10" s="88"/>
      <c r="E10" s="88"/>
      <c r="F10" s="88"/>
      <c r="G10" s="89"/>
      <c r="H10" s="99" t="s">
        <v>158</v>
      </c>
      <c r="I10" s="100"/>
    </row>
    <row r="11" spans="1:9">
      <c r="A11" s="12"/>
      <c r="B11" s="49"/>
      <c r="C11" s="49"/>
      <c r="D11" s="49"/>
      <c r="E11" s="49"/>
      <c r="F11" s="49"/>
      <c r="G11" s="49"/>
      <c r="H11" s="12"/>
      <c r="I11" s="12"/>
    </row>
    <row r="12" spans="1:9">
      <c r="A12" s="87" t="s">
        <v>127</v>
      </c>
      <c r="B12" s="88"/>
      <c r="C12" s="88"/>
      <c r="D12" s="88"/>
      <c r="E12" s="88"/>
      <c r="F12" s="88"/>
      <c r="G12" s="88"/>
      <c r="H12" s="88"/>
      <c r="I12" s="89"/>
    </row>
    <row r="13" spans="1:9">
      <c r="A13" s="101" t="s">
        <v>9</v>
      </c>
      <c r="B13" s="89"/>
      <c r="C13" s="101" t="s">
        <v>10</v>
      </c>
      <c r="D13" s="89"/>
      <c r="E13" s="101" t="s">
        <v>126</v>
      </c>
      <c r="F13" s="88"/>
      <c r="G13" s="88"/>
      <c r="H13" s="88"/>
      <c r="I13" s="89"/>
    </row>
    <row r="14" spans="1:9">
      <c r="A14" s="101"/>
      <c r="B14" s="89"/>
      <c r="C14" s="101" t="s">
        <v>125</v>
      </c>
      <c r="D14" s="89"/>
      <c r="E14" s="99">
        <v>20</v>
      </c>
      <c r="F14" s="102"/>
      <c r="G14" s="102"/>
      <c r="H14" s="102"/>
      <c r="I14" s="100"/>
    </row>
    <row r="15" spans="1:9">
      <c r="A15" s="12"/>
      <c r="B15" s="49"/>
      <c r="C15" s="49"/>
      <c r="D15" s="49"/>
      <c r="E15" s="49"/>
      <c r="F15" s="49"/>
      <c r="G15" s="49"/>
      <c r="H15" s="12"/>
      <c r="I15" s="12"/>
    </row>
    <row r="16" spans="1:9">
      <c r="A16" s="87" t="s">
        <v>124</v>
      </c>
      <c r="B16" s="88"/>
      <c r="C16" s="88"/>
      <c r="D16" s="88"/>
      <c r="E16" s="88"/>
      <c r="F16" s="88"/>
      <c r="G16" s="88"/>
      <c r="H16" s="88"/>
      <c r="I16" s="89"/>
    </row>
    <row r="17" spans="1:9">
      <c r="A17" s="9">
        <v>1</v>
      </c>
      <c r="B17" s="90" t="s">
        <v>123</v>
      </c>
      <c r="C17" s="88"/>
      <c r="D17" s="88"/>
      <c r="E17" s="88"/>
      <c r="F17" s="88"/>
      <c r="G17" s="89"/>
      <c r="H17" s="91"/>
      <c r="I17" s="92"/>
    </row>
    <row r="18" spans="1:9">
      <c r="A18" s="9">
        <v>2</v>
      </c>
      <c r="B18" s="90" t="s">
        <v>11</v>
      </c>
      <c r="C18" s="88"/>
      <c r="D18" s="88"/>
      <c r="E18" s="88"/>
      <c r="F18" s="88"/>
      <c r="G18" s="89"/>
      <c r="H18" s="110"/>
      <c r="I18" s="89"/>
    </row>
    <row r="19" spans="1:9">
      <c r="A19" s="9">
        <v>3</v>
      </c>
      <c r="B19" s="90" t="s">
        <v>122</v>
      </c>
      <c r="C19" s="88"/>
      <c r="D19" s="88"/>
      <c r="E19" s="88"/>
      <c r="F19" s="88"/>
      <c r="G19" s="89"/>
      <c r="H19" s="111"/>
      <c r="I19" s="112"/>
    </row>
    <row r="20" spans="1:9">
      <c r="A20" s="9">
        <v>4</v>
      </c>
      <c r="B20" s="90" t="s">
        <v>121</v>
      </c>
      <c r="C20" s="88"/>
      <c r="D20" s="88"/>
      <c r="E20" s="88"/>
      <c r="F20" s="88"/>
      <c r="G20" s="89"/>
      <c r="H20" s="113"/>
      <c r="I20" s="92"/>
    </row>
    <row r="21" spans="1:9">
      <c r="A21" s="9">
        <v>5</v>
      </c>
      <c r="B21" s="90" t="s">
        <v>120</v>
      </c>
      <c r="C21" s="88"/>
      <c r="D21" s="88"/>
      <c r="E21" s="88"/>
      <c r="F21" s="88"/>
      <c r="G21" s="89"/>
      <c r="H21" s="114"/>
      <c r="I21" s="115"/>
    </row>
    <row r="22" spans="1:9">
      <c r="A22" s="105"/>
      <c r="B22" s="106"/>
      <c r="C22" s="106"/>
      <c r="D22" s="106"/>
      <c r="E22" s="106"/>
      <c r="F22" s="106"/>
      <c r="G22" s="106"/>
      <c r="H22" s="106"/>
      <c r="I22" s="106"/>
    </row>
    <row r="23" spans="1:9">
      <c r="A23" s="116" t="s">
        <v>119</v>
      </c>
      <c r="B23" s="88"/>
      <c r="C23" s="88"/>
      <c r="D23" s="88"/>
      <c r="E23" s="88"/>
      <c r="F23" s="88"/>
      <c r="G23" s="88"/>
      <c r="H23" s="88"/>
      <c r="I23" s="89"/>
    </row>
    <row r="24" spans="1:9">
      <c r="A24" s="10">
        <v>1</v>
      </c>
      <c r="B24" s="91" t="s">
        <v>118</v>
      </c>
      <c r="C24" s="88"/>
      <c r="D24" s="88"/>
      <c r="E24" s="88"/>
      <c r="F24" s="88"/>
      <c r="G24" s="89"/>
      <c r="H24" s="10" t="s">
        <v>12</v>
      </c>
      <c r="I24" s="10" t="s">
        <v>30</v>
      </c>
    </row>
    <row r="25" spans="1:9">
      <c r="A25" s="10" t="s">
        <v>5</v>
      </c>
      <c r="B25" s="90" t="s">
        <v>117</v>
      </c>
      <c r="C25" s="88"/>
      <c r="D25" s="88"/>
      <c r="E25" s="88"/>
      <c r="F25" s="88"/>
      <c r="G25" s="89"/>
      <c r="H25" s="48"/>
      <c r="I25" s="76">
        <v>9526.36</v>
      </c>
    </row>
    <row r="26" spans="1:9">
      <c r="A26" s="10" t="s">
        <v>6</v>
      </c>
      <c r="B26" s="90" t="s">
        <v>116</v>
      </c>
      <c r="C26" s="88"/>
      <c r="D26" s="88"/>
      <c r="E26" s="88"/>
      <c r="F26" s="88"/>
      <c r="G26" s="89"/>
      <c r="H26" s="47"/>
      <c r="I26" s="30">
        <f>H26*I25/100</f>
        <v>0</v>
      </c>
    </row>
    <row r="27" spans="1:9">
      <c r="A27" s="10" t="s">
        <v>7</v>
      </c>
      <c r="B27" s="90" t="s">
        <v>115</v>
      </c>
      <c r="C27" s="88"/>
      <c r="D27" s="88"/>
      <c r="E27" s="88"/>
      <c r="F27" s="88"/>
      <c r="G27" s="89"/>
      <c r="H27" s="35"/>
      <c r="I27" s="30">
        <f>H27*I25</f>
        <v>0</v>
      </c>
    </row>
    <row r="28" spans="1:9">
      <c r="A28" s="10" t="s">
        <v>8</v>
      </c>
      <c r="B28" s="90" t="s">
        <v>16</v>
      </c>
      <c r="C28" s="88"/>
      <c r="D28" s="88"/>
      <c r="E28" s="88"/>
      <c r="F28" s="88"/>
      <c r="G28" s="89"/>
      <c r="H28" s="35"/>
      <c r="I28" s="30">
        <v>0</v>
      </c>
    </row>
    <row r="29" spans="1:9">
      <c r="A29" s="10" t="s">
        <v>13</v>
      </c>
      <c r="B29" s="90" t="s">
        <v>17</v>
      </c>
      <c r="C29" s="88"/>
      <c r="D29" s="88"/>
      <c r="E29" s="88"/>
      <c r="F29" s="88"/>
      <c r="G29" s="89"/>
      <c r="H29" s="35"/>
      <c r="I29" s="30">
        <v>0</v>
      </c>
    </row>
    <row r="30" spans="1:9">
      <c r="A30" s="10" t="s">
        <v>14</v>
      </c>
      <c r="B30" s="117" t="s">
        <v>114</v>
      </c>
      <c r="C30" s="88"/>
      <c r="D30" s="88"/>
      <c r="E30" s="88"/>
      <c r="F30" s="88"/>
      <c r="G30" s="89"/>
      <c r="H30" s="46"/>
      <c r="I30" s="45">
        <f>H30*I25</f>
        <v>0</v>
      </c>
    </row>
    <row r="31" spans="1:9">
      <c r="A31" s="91" t="s">
        <v>113</v>
      </c>
      <c r="B31" s="88"/>
      <c r="C31" s="88"/>
      <c r="D31" s="88"/>
      <c r="E31" s="88"/>
      <c r="F31" s="88"/>
      <c r="G31" s="88"/>
      <c r="H31" s="89"/>
      <c r="I31" s="7">
        <f>TRUNC(SUM(I25:I30),2)</f>
        <v>9526.36</v>
      </c>
    </row>
    <row r="32" spans="1:9">
      <c r="A32" s="118" t="s">
        <v>112</v>
      </c>
      <c r="B32" s="119"/>
      <c r="C32" s="119"/>
      <c r="D32" s="119"/>
      <c r="E32" s="119"/>
      <c r="F32" s="119"/>
      <c r="G32" s="119"/>
      <c r="H32" s="119"/>
      <c r="I32" s="119"/>
    </row>
    <row r="33" spans="1:25">
      <c r="A33" s="43"/>
      <c r="B33" s="43"/>
      <c r="C33" s="43"/>
      <c r="D33" s="43"/>
      <c r="E33" s="43"/>
      <c r="F33" s="43"/>
      <c r="G33" s="43"/>
      <c r="H33" s="43"/>
      <c r="I33" s="44"/>
    </row>
    <row r="34" spans="1:25">
      <c r="A34" s="43"/>
      <c r="B34" s="43"/>
      <c r="C34" s="43"/>
      <c r="D34" s="43"/>
      <c r="E34" s="43"/>
      <c r="F34" s="43"/>
      <c r="G34" s="43"/>
      <c r="H34" s="43"/>
      <c r="I34" s="11"/>
    </row>
    <row r="35" spans="1:25">
      <c r="A35" s="116" t="s">
        <v>111</v>
      </c>
      <c r="B35" s="88"/>
      <c r="C35" s="88"/>
      <c r="D35" s="88"/>
      <c r="E35" s="88"/>
      <c r="F35" s="88"/>
      <c r="G35" s="88"/>
      <c r="H35" s="88"/>
      <c r="I35" s="89"/>
      <c r="K35" s="94" t="s">
        <v>144</v>
      </c>
      <c r="L35" s="94"/>
      <c r="M35" s="94"/>
      <c r="N35" s="94"/>
    </row>
    <row r="36" spans="1:25">
      <c r="A36" s="91" t="s">
        <v>110</v>
      </c>
      <c r="B36" s="88"/>
      <c r="C36" s="88"/>
      <c r="D36" s="88"/>
      <c r="E36" s="88"/>
      <c r="F36" s="88"/>
      <c r="G36" s="89"/>
      <c r="H36" s="10" t="s">
        <v>12</v>
      </c>
      <c r="I36" s="10" t="s">
        <v>30</v>
      </c>
      <c r="K36" s="94" t="s">
        <v>145</v>
      </c>
      <c r="L36" s="94"/>
      <c r="M36" s="94"/>
      <c r="N36" s="94"/>
    </row>
    <row r="37" spans="1:25">
      <c r="A37" s="10" t="s">
        <v>5</v>
      </c>
      <c r="B37" s="90" t="s">
        <v>109</v>
      </c>
      <c r="C37" s="88"/>
      <c r="D37" s="88"/>
      <c r="E37" s="88"/>
      <c r="F37" s="88"/>
      <c r="G37" s="89"/>
      <c r="H37" s="27">
        <v>8.3299999999999999E-2</v>
      </c>
      <c r="I37" s="42">
        <f>$I$31*H37</f>
        <v>793.54578800000002</v>
      </c>
      <c r="K37" s="58" t="s">
        <v>146</v>
      </c>
      <c r="L37" s="95" t="s">
        <v>147</v>
      </c>
      <c r="M37" s="96"/>
      <c r="N37" s="97"/>
    </row>
    <row r="38" spans="1:25">
      <c r="A38" s="10" t="s">
        <v>6</v>
      </c>
      <c r="B38" s="90" t="s">
        <v>108</v>
      </c>
      <c r="C38" s="88"/>
      <c r="D38" s="88"/>
      <c r="E38" s="88"/>
      <c r="F38" s="88"/>
      <c r="G38" s="89"/>
      <c r="H38" s="27">
        <v>0.121</v>
      </c>
      <c r="I38" s="42">
        <f>$I$31*H38</f>
        <v>1152.68956</v>
      </c>
      <c r="K38" s="57" t="s">
        <v>148</v>
      </c>
      <c r="L38" s="93">
        <v>8.3299999999999999E-2</v>
      </c>
      <c r="M38" s="93"/>
      <c r="N38" s="93"/>
    </row>
    <row r="39" spans="1:25">
      <c r="A39" s="10"/>
      <c r="B39" s="91" t="s">
        <v>137</v>
      </c>
      <c r="C39" s="124"/>
      <c r="D39" s="124"/>
      <c r="E39" s="124"/>
      <c r="F39" s="124"/>
      <c r="G39" s="125"/>
      <c r="H39" s="29">
        <f>H37+H38</f>
        <v>0.20429999999999998</v>
      </c>
      <c r="I39" s="42">
        <f>I37+I38</f>
        <v>1946.2353480000002</v>
      </c>
      <c r="K39" s="57" t="s">
        <v>149</v>
      </c>
      <c r="L39" s="93">
        <v>0.121</v>
      </c>
      <c r="M39" s="93"/>
      <c r="N39" s="93"/>
    </row>
    <row r="40" spans="1:25">
      <c r="A40" s="40" t="s">
        <v>7</v>
      </c>
      <c r="B40" s="90" t="s">
        <v>107</v>
      </c>
      <c r="C40" s="88"/>
      <c r="D40" s="88"/>
      <c r="E40" s="88"/>
      <c r="F40" s="88"/>
      <c r="G40" s="89"/>
      <c r="H40" s="35">
        <v>7.5999999999999998E-2</v>
      </c>
      <c r="I40" s="42">
        <f>TRUNC((H40*I39),2)</f>
        <v>147.91</v>
      </c>
      <c r="K40" s="57" t="s">
        <v>150</v>
      </c>
      <c r="L40" s="60">
        <v>7.3899999999999993E-2</v>
      </c>
      <c r="M40" s="60">
        <v>7.5999999999999998E-2</v>
      </c>
      <c r="N40" s="60">
        <v>7.8200000000000006E-2</v>
      </c>
    </row>
    <row r="41" spans="1:25" ht="22.5" customHeight="1">
      <c r="A41" s="91" t="s">
        <v>106</v>
      </c>
      <c r="B41" s="88"/>
      <c r="C41" s="88"/>
      <c r="D41" s="88"/>
      <c r="E41" s="88"/>
      <c r="F41" s="88"/>
      <c r="G41" s="89"/>
      <c r="H41" s="34">
        <f>SUM(H39+H40)</f>
        <v>0.28029999999999999</v>
      </c>
      <c r="I41" s="51">
        <f>TRUNC(SUM(I39:I40),2)</f>
        <v>2094.14</v>
      </c>
      <c r="K41" s="98" t="s">
        <v>151</v>
      </c>
      <c r="L41" s="98"/>
      <c r="M41" s="98"/>
      <c r="N41" s="98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</row>
    <row r="42" spans="1:25" ht="24" customHeight="1">
      <c r="A42" s="121" t="s">
        <v>105</v>
      </c>
      <c r="B42" s="122"/>
      <c r="C42" s="122"/>
      <c r="D42" s="122"/>
      <c r="E42" s="122"/>
      <c r="F42" s="122"/>
      <c r="G42" s="122"/>
      <c r="H42" s="122"/>
      <c r="I42" s="122"/>
    </row>
    <row r="43" spans="1:25" ht="21.75" customHeight="1">
      <c r="A43" s="123" t="s">
        <v>104</v>
      </c>
      <c r="B43" s="106"/>
      <c r="C43" s="106"/>
      <c r="D43" s="106"/>
      <c r="E43" s="106"/>
      <c r="F43" s="106"/>
      <c r="G43" s="106"/>
      <c r="H43" s="106"/>
      <c r="I43" s="106"/>
    </row>
    <row r="44" spans="1:25" ht="36" customHeight="1">
      <c r="A44" s="123" t="s">
        <v>103</v>
      </c>
      <c r="B44" s="106"/>
      <c r="C44" s="106"/>
      <c r="D44" s="106"/>
      <c r="E44" s="106"/>
      <c r="F44" s="106"/>
      <c r="G44" s="106"/>
      <c r="H44" s="106"/>
      <c r="I44" s="106"/>
    </row>
    <row r="45" spans="1:25" ht="33" customHeight="1">
      <c r="A45" s="123" t="s">
        <v>102</v>
      </c>
      <c r="B45" s="106"/>
      <c r="C45" s="106"/>
      <c r="D45" s="106"/>
      <c r="E45" s="106"/>
      <c r="F45" s="106"/>
      <c r="G45" s="106"/>
      <c r="H45" s="106"/>
      <c r="I45" s="106"/>
      <c r="P45" s="73"/>
    </row>
    <row r="46" spans="1:25">
      <c r="A46" s="131" t="s">
        <v>101</v>
      </c>
      <c r="B46" s="88"/>
      <c r="C46" s="88"/>
      <c r="D46" s="88"/>
      <c r="E46" s="88"/>
      <c r="F46" s="88"/>
      <c r="G46" s="89"/>
      <c r="H46" s="41" t="s">
        <v>12</v>
      </c>
      <c r="I46" s="41" t="s">
        <v>30</v>
      </c>
    </row>
    <row r="47" spans="1:25">
      <c r="A47" s="10" t="s">
        <v>5</v>
      </c>
      <c r="B47" s="90" t="s">
        <v>4</v>
      </c>
      <c r="C47" s="88"/>
      <c r="D47" s="88"/>
      <c r="E47" s="88"/>
      <c r="F47" s="88"/>
      <c r="G47" s="89"/>
      <c r="H47" s="27">
        <v>0.2</v>
      </c>
      <c r="I47" s="42">
        <f>($I$31)*H47</f>
        <v>1905.2720000000002</v>
      </c>
      <c r="K47" s="94" t="s">
        <v>152</v>
      </c>
      <c r="L47" s="94"/>
      <c r="M47" s="94"/>
      <c r="N47" s="94"/>
    </row>
    <row r="48" spans="1:25">
      <c r="A48" s="10" t="s">
        <v>6</v>
      </c>
      <c r="B48" s="90" t="s">
        <v>2</v>
      </c>
      <c r="C48" s="88"/>
      <c r="D48" s="88"/>
      <c r="E48" s="88"/>
      <c r="F48" s="88"/>
      <c r="G48" s="89"/>
      <c r="H48" s="27">
        <v>2.5000000000000001E-2</v>
      </c>
      <c r="I48" s="42">
        <f>($I$31)*H48</f>
        <v>238.15900000000002</v>
      </c>
      <c r="K48" s="94" t="s">
        <v>153</v>
      </c>
      <c r="L48" s="94"/>
      <c r="M48" s="94"/>
      <c r="N48" s="94"/>
    </row>
    <row r="49" spans="1:14">
      <c r="A49" s="10" t="s">
        <v>7</v>
      </c>
      <c r="B49" s="132" t="s">
        <v>100</v>
      </c>
      <c r="C49" s="119"/>
      <c r="D49" s="119"/>
      <c r="E49" s="119"/>
      <c r="F49" s="119"/>
      <c r="G49" s="133"/>
      <c r="H49" s="35">
        <v>0.02</v>
      </c>
      <c r="I49" s="136">
        <f>($I$31)*J49</f>
        <v>190.52720000000002</v>
      </c>
      <c r="J49" s="1">
        <f>H49*H50</f>
        <v>0.02</v>
      </c>
      <c r="K49" s="58" t="s">
        <v>146</v>
      </c>
      <c r="L49" s="95" t="s">
        <v>147</v>
      </c>
      <c r="M49" s="96"/>
      <c r="N49" s="97"/>
    </row>
    <row r="50" spans="1:14">
      <c r="A50" s="10"/>
      <c r="B50" s="134"/>
      <c r="C50" s="130"/>
      <c r="D50" s="130"/>
      <c r="E50" s="130"/>
      <c r="F50" s="130"/>
      <c r="G50" s="135"/>
      <c r="H50" s="47">
        <v>1</v>
      </c>
      <c r="I50" s="137"/>
      <c r="K50" s="56" t="s">
        <v>4</v>
      </c>
      <c r="L50" s="80">
        <v>0.2</v>
      </c>
      <c r="M50" s="80"/>
      <c r="N50" s="80"/>
    </row>
    <row r="51" spans="1:14">
      <c r="A51" s="10" t="s">
        <v>8</v>
      </c>
      <c r="B51" s="90" t="s">
        <v>99</v>
      </c>
      <c r="C51" s="88"/>
      <c r="D51" s="88"/>
      <c r="E51" s="88"/>
      <c r="F51" s="88"/>
      <c r="G51" s="89"/>
      <c r="H51" s="27">
        <v>1.4999999999999999E-2</v>
      </c>
      <c r="I51" s="42">
        <f>($I$31)*H51</f>
        <v>142.8954</v>
      </c>
      <c r="K51" s="56" t="s">
        <v>2</v>
      </c>
      <c r="L51" s="80">
        <v>2.5000000000000001E-2</v>
      </c>
      <c r="M51" s="80"/>
      <c r="N51" s="80"/>
    </row>
    <row r="52" spans="1:14">
      <c r="A52" s="10" t="s">
        <v>13</v>
      </c>
      <c r="B52" s="90" t="s">
        <v>98</v>
      </c>
      <c r="C52" s="88"/>
      <c r="D52" s="88"/>
      <c r="E52" s="88"/>
      <c r="F52" s="88"/>
      <c r="G52" s="89"/>
      <c r="H52" s="27">
        <v>0.01</v>
      </c>
      <c r="I52" s="42">
        <f>($I$31)*H52</f>
        <v>95.263600000000011</v>
      </c>
      <c r="K52" s="56" t="s">
        <v>99</v>
      </c>
      <c r="L52" s="77">
        <v>1.4999999999999999E-2</v>
      </c>
      <c r="M52" s="78"/>
      <c r="N52" s="79"/>
    </row>
    <row r="53" spans="1:14">
      <c r="A53" s="10" t="s">
        <v>14</v>
      </c>
      <c r="B53" s="90" t="s">
        <v>0</v>
      </c>
      <c r="C53" s="88"/>
      <c r="D53" s="88"/>
      <c r="E53" s="88"/>
      <c r="F53" s="88"/>
      <c r="G53" s="89"/>
      <c r="H53" s="27">
        <v>6.0000000000000001E-3</v>
      </c>
      <c r="I53" s="42">
        <f>($I$31)*H53</f>
        <v>57.158160000000002</v>
      </c>
      <c r="K53" s="56" t="s">
        <v>154</v>
      </c>
      <c r="L53" s="77">
        <v>0.01</v>
      </c>
      <c r="M53" s="78"/>
      <c r="N53" s="79"/>
    </row>
    <row r="54" spans="1:14">
      <c r="A54" s="10" t="s">
        <v>15</v>
      </c>
      <c r="B54" s="90" t="s">
        <v>3</v>
      </c>
      <c r="C54" s="88"/>
      <c r="D54" s="88"/>
      <c r="E54" s="88"/>
      <c r="F54" s="88"/>
      <c r="G54" s="89"/>
      <c r="H54" s="27">
        <v>2E-3</v>
      </c>
      <c r="I54" s="42">
        <f>($I$31)*H54</f>
        <v>19.052720000000001</v>
      </c>
      <c r="K54" s="56" t="s">
        <v>0</v>
      </c>
      <c r="L54" s="77">
        <v>6.0000000000000001E-3</v>
      </c>
      <c r="M54" s="78"/>
      <c r="N54" s="79"/>
    </row>
    <row r="55" spans="1:14">
      <c r="A55" s="10" t="s">
        <v>25</v>
      </c>
      <c r="B55" s="90" t="s">
        <v>1</v>
      </c>
      <c r="C55" s="88"/>
      <c r="D55" s="88"/>
      <c r="E55" s="88"/>
      <c r="F55" s="88"/>
      <c r="G55" s="89"/>
      <c r="H55" s="27">
        <v>0.08</v>
      </c>
      <c r="I55" s="42">
        <f>($I$31)*H55</f>
        <v>762.10880000000009</v>
      </c>
      <c r="K55" s="56" t="s">
        <v>3</v>
      </c>
      <c r="L55" s="77">
        <v>2E-3</v>
      </c>
      <c r="M55" s="78"/>
      <c r="N55" s="79"/>
    </row>
    <row r="56" spans="1:14">
      <c r="A56" s="138" t="s">
        <v>97</v>
      </c>
      <c r="B56" s="119"/>
      <c r="C56" s="119"/>
      <c r="D56" s="119"/>
      <c r="E56" s="119"/>
      <c r="F56" s="119"/>
      <c r="G56" s="133"/>
      <c r="H56" s="62">
        <f>SUM(H47:H48,H51:H55)+J49</f>
        <v>0.35800000000000004</v>
      </c>
      <c r="I56" s="63">
        <f>TRUNC(SUM(I47:I55),2)</f>
        <v>3410.43</v>
      </c>
      <c r="K56" s="56" t="s">
        <v>1</v>
      </c>
      <c r="L56" s="80">
        <v>0.08</v>
      </c>
      <c r="M56" s="80"/>
      <c r="N56" s="80"/>
    </row>
    <row r="57" spans="1:14">
      <c r="A57" s="139"/>
      <c r="B57" s="139"/>
      <c r="C57" s="139"/>
      <c r="D57" s="139"/>
      <c r="E57" s="139"/>
      <c r="F57" s="139"/>
      <c r="G57" s="139"/>
      <c r="H57" s="139"/>
      <c r="I57" s="139"/>
    </row>
    <row r="58" spans="1:14">
      <c r="A58" s="140" t="s">
        <v>96</v>
      </c>
      <c r="B58" s="141"/>
      <c r="C58" s="141"/>
      <c r="D58" s="141"/>
      <c r="E58" s="141"/>
      <c r="F58" s="141"/>
      <c r="G58" s="142"/>
      <c r="H58" s="64" t="s">
        <v>95</v>
      </c>
      <c r="I58" s="65" t="s">
        <v>30</v>
      </c>
    </row>
    <row r="59" spans="1:14" ht="15.75" customHeight="1">
      <c r="A59" s="10" t="s">
        <v>5</v>
      </c>
      <c r="B59" s="120" t="s">
        <v>94</v>
      </c>
      <c r="C59" s="143"/>
      <c r="D59" s="143"/>
      <c r="E59" s="143"/>
      <c r="F59" s="143"/>
      <c r="G59" s="144"/>
      <c r="H59" s="39">
        <v>5.5</v>
      </c>
      <c r="I59" s="38">
        <f>IF(H59&gt;0,(H59*2*22)-(I25*0.06),0)+127.81</f>
        <v>-201.77159999999998</v>
      </c>
      <c r="K59" s="81" t="s">
        <v>178</v>
      </c>
      <c r="L59" s="82"/>
      <c r="M59" s="82"/>
      <c r="N59" s="83"/>
    </row>
    <row r="60" spans="1:14" ht="12.75" customHeight="1">
      <c r="A60" s="10" t="s">
        <v>6</v>
      </c>
      <c r="B60" s="120" t="s">
        <v>93</v>
      </c>
      <c r="C60" s="88"/>
      <c r="D60" s="88"/>
      <c r="E60" s="88"/>
      <c r="F60" s="88"/>
      <c r="G60" s="89"/>
      <c r="H60" s="39">
        <v>38</v>
      </c>
      <c r="I60" s="38">
        <f>TRUNC((H60*22),2)</f>
        <v>836</v>
      </c>
      <c r="K60" s="84"/>
      <c r="L60" s="85"/>
      <c r="M60" s="85"/>
      <c r="N60" s="86"/>
    </row>
    <row r="61" spans="1:14" ht="12.75" customHeight="1">
      <c r="A61" s="10" t="s">
        <v>7</v>
      </c>
      <c r="B61" s="120" t="s">
        <v>133</v>
      </c>
      <c r="C61" s="88"/>
      <c r="D61" s="88"/>
      <c r="E61" s="88"/>
      <c r="F61" s="88"/>
      <c r="G61" s="89"/>
      <c r="I61" s="38"/>
    </row>
    <row r="62" spans="1:14" ht="12.75" customHeight="1">
      <c r="A62" s="10" t="s">
        <v>8</v>
      </c>
      <c r="B62" s="120" t="s">
        <v>155</v>
      </c>
      <c r="C62" s="88"/>
      <c r="D62" s="88"/>
      <c r="E62" s="88"/>
      <c r="F62" s="88"/>
      <c r="G62" s="89"/>
      <c r="H62" s="39"/>
      <c r="I62" s="38"/>
    </row>
    <row r="63" spans="1:14" ht="12.75" customHeight="1">
      <c r="A63" s="10" t="s">
        <v>13</v>
      </c>
      <c r="B63" s="90" t="s">
        <v>136</v>
      </c>
      <c r="C63" s="88"/>
      <c r="D63" s="88"/>
      <c r="E63" s="88"/>
      <c r="F63" s="88"/>
      <c r="G63" s="89"/>
      <c r="H63" s="39"/>
      <c r="I63" s="38"/>
      <c r="K63" s="171" t="s">
        <v>176</v>
      </c>
      <c r="L63" s="171"/>
      <c r="M63" s="171"/>
      <c r="N63" s="171"/>
    </row>
    <row r="64" spans="1:14" ht="12.75" customHeight="1">
      <c r="A64" s="91" t="s">
        <v>92</v>
      </c>
      <c r="B64" s="124"/>
      <c r="C64" s="124"/>
      <c r="D64" s="124"/>
      <c r="E64" s="124"/>
      <c r="F64" s="124"/>
      <c r="G64" s="124"/>
      <c r="H64" s="125"/>
      <c r="I64" s="7">
        <f>TRUNC(SUM(I59:I63),2)</f>
        <v>634.22</v>
      </c>
      <c r="K64" s="171"/>
      <c r="L64" s="171"/>
      <c r="M64" s="171"/>
      <c r="N64" s="171"/>
    </row>
    <row r="65" spans="1:14">
      <c r="A65" s="121" t="s">
        <v>91</v>
      </c>
      <c r="B65" s="119"/>
      <c r="C65" s="119"/>
      <c r="D65" s="119"/>
      <c r="E65" s="119"/>
      <c r="F65" s="119"/>
      <c r="G65" s="119"/>
      <c r="H65" s="119"/>
      <c r="I65" s="119"/>
      <c r="K65" s="171"/>
      <c r="L65" s="171"/>
      <c r="M65" s="171"/>
      <c r="N65" s="171"/>
    </row>
    <row r="66" spans="1:14" ht="15" customHeight="1">
      <c r="A66" s="123" t="s">
        <v>90</v>
      </c>
      <c r="B66" s="106"/>
      <c r="C66" s="106"/>
      <c r="D66" s="106"/>
      <c r="E66" s="106"/>
      <c r="F66" s="106"/>
      <c r="G66" s="106"/>
      <c r="H66" s="106"/>
      <c r="I66" s="106"/>
      <c r="K66" s="171"/>
      <c r="L66" s="171"/>
      <c r="M66" s="171"/>
      <c r="N66" s="171"/>
    </row>
    <row r="67" spans="1:14">
      <c r="A67" s="126" t="s">
        <v>135</v>
      </c>
      <c r="B67" s="127"/>
      <c r="C67" s="127"/>
      <c r="D67" s="127"/>
      <c r="E67" s="127"/>
      <c r="F67" s="127"/>
      <c r="G67" s="127"/>
      <c r="H67" s="127"/>
      <c r="I67" s="127"/>
    </row>
    <row r="68" spans="1:14">
      <c r="A68" s="128" t="s">
        <v>134</v>
      </c>
      <c r="B68" s="127"/>
      <c r="C68" s="127"/>
      <c r="D68" s="127"/>
      <c r="E68" s="127"/>
      <c r="F68" s="127"/>
      <c r="G68" s="127"/>
      <c r="H68" s="127"/>
      <c r="I68" s="127"/>
    </row>
    <row r="69" spans="1:14">
      <c r="A69" s="129"/>
      <c r="B69" s="130"/>
      <c r="C69" s="130"/>
      <c r="D69" s="130"/>
      <c r="E69" s="130"/>
      <c r="F69" s="130"/>
      <c r="G69" s="130"/>
      <c r="H69" s="130"/>
      <c r="I69" s="130"/>
    </row>
    <row r="70" spans="1:14">
      <c r="A70" s="116" t="s">
        <v>89</v>
      </c>
      <c r="B70" s="88"/>
      <c r="C70" s="88"/>
      <c r="D70" s="88"/>
      <c r="E70" s="88"/>
      <c r="F70" s="88"/>
      <c r="G70" s="88"/>
      <c r="H70" s="88"/>
      <c r="I70" s="89"/>
    </row>
    <row r="71" spans="1:14">
      <c r="A71" s="91" t="s">
        <v>88</v>
      </c>
      <c r="B71" s="88"/>
      <c r="C71" s="88"/>
      <c r="D71" s="88"/>
      <c r="E71" s="88"/>
      <c r="F71" s="88"/>
      <c r="G71" s="88"/>
      <c r="H71" s="89"/>
      <c r="I71" s="10" t="s">
        <v>30</v>
      </c>
    </row>
    <row r="72" spans="1:14">
      <c r="A72" s="10" t="s">
        <v>18</v>
      </c>
      <c r="B72" s="90" t="s">
        <v>19</v>
      </c>
      <c r="C72" s="88"/>
      <c r="D72" s="88"/>
      <c r="E72" s="88"/>
      <c r="F72" s="88"/>
      <c r="G72" s="88"/>
      <c r="H72" s="89"/>
      <c r="I72" s="8">
        <f>I41</f>
        <v>2094.14</v>
      </c>
    </row>
    <row r="73" spans="1:14">
      <c r="A73" s="10" t="s">
        <v>24</v>
      </c>
      <c r="B73" s="90" t="s">
        <v>87</v>
      </c>
      <c r="C73" s="88"/>
      <c r="D73" s="88"/>
      <c r="E73" s="88"/>
      <c r="F73" s="88"/>
      <c r="G73" s="88"/>
      <c r="H73" s="89"/>
      <c r="I73" s="8">
        <f>I56</f>
        <v>3410.43</v>
      </c>
    </row>
    <row r="74" spans="1:14">
      <c r="A74" s="10" t="s">
        <v>86</v>
      </c>
      <c r="B74" s="90" t="s">
        <v>85</v>
      </c>
      <c r="C74" s="88"/>
      <c r="D74" s="88"/>
      <c r="E74" s="88"/>
      <c r="F74" s="88"/>
      <c r="G74" s="88"/>
      <c r="H74" s="89"/>
      <c r="I74" s="8">
        <f>I64</f>
        <v>634.22</v>
      </c>
    </row>
    <row r="75" spans="1:14">
      <c r="A75" s="91" t="s">
        <v>84</v>
      </c>
      <c r="B75" s="88"/>
      <c r="C75" s="88"/>
      <c r="D75" s="88"/>
      <c r="E75" s="88"/>
      <c r="F75" s="88"/>
      <c r="G75" s="88"/>
      <c r="H75" s="89"/>
      <c r="I75" s="7">
        <f>TRUNC(SUM(I72:I74),2)</f>
        <v>6138.79</v>
      </c>
    </row>
    <row r="76" spans="1:14">
      <c r="A76" s="37"/>
      <c r="B76" s="37"/>
      <c r="C76" s="37"/>
      <c r="D76" s="37"/>
      <c r="E76" s="37"/>
      <c r="F76" s="37"/>
      <c r="G76" s="37"/>
      <c r="H76" s="37"/>
      <c r="I76" s="36"/>
    </row>
    <row r="77" spans="1:14">
      <c r="A77" s="116" t="s">
        <v>83</v>
      </c>
      <c r="B77" s="88"/>
      <c r="C77" s="88"/>
      <c r="D77" s="88"/>
      <c r="E77" s="88"/>
      <c r="F77" s="88"/>
      <c r="G77" s="88"/>
      <c r="H77" s="88"/>
      <c r="I77" s="89"/>
      <c r="K77" s="162" t="s">
        <v>175</v>
      </c>
      <c r="L77" s="163"/>
      <c r="M77" s="163"/>
      <c r="N77" s="164"/>
    </row>
    <row r="78" spans="1:14" ht="12.75" customHeight="1">
      <c r="A78" s="10">
        <v>3</v>
      </c>
      <c r="B78" s="91" t="s">
        <v>82</v>
      </c>
      <c r="C78" s="88"/>
      <c r="D78" s="88"/>
      <c r="E78" s="88"/>
      <c r="F78" s="88"/>
      <c r="G78" s="89"/>
      <c r="H78" s="10" t="s">
        <v>12</v>
      </c>
      <c r="I78" s="10" t="s">
        <v>30</v>
      </c>
      <c r="K78" s="165"/>
      <c r="L78" s="166"/>
      <c r="M78" s="166"/>
      <c r="N78" s="167"/>
    </row>
    <row r="79" spans="1:14" ht="12.75" customHeight="1">
      <c r="A79" s="10" t="s">
        <v>5</v>
      </c>
      <c r="B79" s="90" t="s">
        <v>81</v>
      </c>
      <c r="C79" s="88"/>
      <c r="D79" s="88"/>
      <c r="E79" s="88"/>
      <c r="F79" s="88"/>
      <c r="G79" s="89"/>
      <c r="H79" s="35">
        <v>4.5999999999999999E-3</v>
      </c>
      <c r="I79" s="8">
        <f t="shared" ref="I79:I84" si="0">$I$31*H79</f>
        <v>43.821256000000005</v>
      </c>
      <c r="K79" s="165"/>
      <c r="L79" s="166"/>
      <c r="M79" s="166"/>
      <c r="N79" s="167"/>
    </row>
    <row r="80" spans="1:14" ht="15" customHeight="1">
      <c r="A80" s="10" t="s">
        <v>6</v>
      </c>
      <c r="B80" s="90" t="s">
        <v>80</v>
      </c>
      <c r="C80" s="88"/>
      <c r="D80" s="88"/>
      <c r="E80" s="88"/>
      <c r="F80" s="88"/>
      <c r="G80" s="89"/>
      <c r="H80" s="35">
        <f>H79*H55</f>
        <v>3.68E-4</v>
      </c>
      <c r="I80" s="8">
        <f t="shared" si="0"/>
        <v>3.5057004800000002</v>
      </c>
      <c r="K80" s="165"/>
      <c r="L80" s="166"/>
      <c r="M80" s="166"/>
      <c r="N80" s="167"/>
    </row>
    <row r="81" spans="1:14">
      <c r="A81" s="10" t="s">
        <v>7</v>
      </c>
      <c r="B81" s="90" t="s">
        <v>79</v>
      </c>
      <c r="C81" s="88"/>
      <c r="D81" s="88"/>
      <c r="E81" s="88"/>
      <c r="F81" s="88"/>
      <c r="G81" s="89"/>
      <c r="H81" s="55">
        <v>0.02</v>
      </c>
      <c r="I81" s="8">
        <f t="shared" si="0"/>
        <v>190.52720000000002</v>
      </c>
      <c r="J81" s="50"/>
      <c r="K81" s="165"/>
      <c r="L81" s="166"/>
      <c r="M81" s="166"/>
      <c r="N81" s="167"/>
    </row>
    <row r="82" spans="1:14">
      <c r="A82" s="10" t="s">
        <v>8</v>
      </c>
      <c r="B82" s="90" t="s">
        <v>78</v>
      </c>
      <c r="C82" s="88"/>
      <c r="D82" s="88"/>
      <c r="E82" s="88"/>
      <c r="F82" s="88"/>
      <c r="G82" s="89"/>
      <c r="H82" s="35">
        <v>1.9400000000000001E-2</v>
      </c>
      <c r="I82" s="8">
        <f t="shared" si="0"/>
        <v>184.811384</v>
      </c>
      <c r="K82" s="168"/>
      <c r="L82" s="169"/>
      <c r="M82" s="169"/>
      <c r="N82" s="170"/>
    </row>
    <row r="83" spans="1:14">
      <c r="A83" s="10" t="s">
        <v>13</v>
      </c>
      <c r="B83" s="90" t="s">
        <v>77</v>
      </c>
      <c r="C83" s="88"/>
      <c r="D83" s="88"/>
      <c r="E83" s="88"/>
      <c r="F83" s="88"/>
      <c r="G83" s="89"/>
      <c r="H83" s="46">
        <f>H82*H56</f>
        <v>6.9452000000000012E-3</v>
      </c>
      <c r="I83" s="8">
        <f t="shared" si="0"/>
        <v>66.162475472000011</v>
      </c>
    </row>
    <row r="84" spans="1:14">
      <c r="A84" s="10" t="s">
        <v>14</v>
      </c>
      <c r="B84" s="90" t="s">
        <v>76</v>
      </c>
      <c r="C84" s="88"/>
      <c r="D84" s="88"/>
      <c r="E84" s="88"/>
      <c r="F84" s="88"/>
      <c r="G84" s="89"/>
      <c r="H84" s="54">
        <v>0.02</v>
      </c>
      <c r="I84" s="8">
        <f t="shared" si="0"/>
        <v>190.52720000000002</v>
      </c>
      <c r="J84" s="50"/>
      <c r="K84" s="158" t="s">
        <v>156</v>
      </c>
      <c r="L84" s="159"/>
      <c r="M84" s="159"/>
      <c r="N84" s="160"/>
    </row>
    <row r="85" spans="1:14">
      <c r="A85" s="91" t="s">
        <v>75</v>
      </c>
      <c r="B85" s="88"/>
      <c r="C85" s="88"/>
      <c r="D85" s="88"/>
      <c r="E85" s="88"/>
      <c r="F85" s="88"/>
      <c r="G85" s="89"/>
      <c r="H85" s="34">
        <f>TRUNC(SUM(H79:H84),2)</f>
        <v>7.0000000000000007E-2</v>
      </c>
      <c r="I85" s="7">
        <f>TRUNC(SUM(I79:I84),2)</f>
        <v>679.35</v>
      </c>
      <c r="K85" s="161" t="s">
        <v>165</v>
      </c>
      <c r="L85" s="161"/>
      <c r="M85" s="161"/>
      <c r="N85" s="161"/>
    </row>
    <row r="86" spans="1:14">
      <c r="A86" s="91"/>
      <c r="B86" s="88"/>
      <c r="C86" s="88"/>
      <c r="D86" s="88"/>
      <c r="E86" s="88"/>
      <c r="F86" s="88"/>
      <c r="G86" s="88"/>
      <c r="H86" s="88"/>
      <c r="I86" s="88"/>
    </row>
    <row r="87" spans="1:14">
      <c r="A87" s="116" t="s">
        <v>74</v>
      </c>
      <c r="B87" s="88"/>
      <c r="C87" s="88"/>
      <c r="D87" s="88"/>
      <c r="E87" s="88"/>
      <c r="F87" s="88"/>
      <c r="G87" s="88"/>
      <c r="H87" s="88"/>
      <c r="I87" s="89"/>
    </row>
    <row r="88" spans="1:14">
      <c r="A88" s="145" t="s">
        <v>73</v>
      </c>
      <c r="B88" s="88"/>
      <c r="C88" s="88"/>
      <c r="D88" s="88"/>
      <c r="E88" s="88"/>
      <c r="F88" s="88"/>
      <c r="G88" s="89"/>
      <c r="H88" s="33" t="s">
        <v>12</v>
      </c>
      <c r="I88" s="33" t="s">
        <v>30</v>
      </c>
      <c r="L88" s="61"/>
      <c r="M88" s="61"/>
      <c r="N88" s="61"/>
    </row>
    <row r="89" spans="1:14">
      <c r="A89" s="10" t="s">
        <v>5</v>
      </c>
      <c r="B89" s="90" t="s">
        <v>72</v>
      </c>
      <c r="C89" s="88"/>
      <c r="D89" s="88"/>
      <c r="E89" s="88"/>
      <c r="F89" s="88"/>
      <c r="G89" s="89"/>
      <c r="H89" s="35">
        <v>0</v>
      </c>
      <c r="I89" s="8">
        <f t="shared" ref="I89:I94" si="1">$I$31*H89</f>
        <v>0</v>
      </c>
    </row>
    <row r="90" spans="1:14" ht="12.75" customHeight="1">
      <c r="A90" s="10" t="s">
        <v>6</v>
      </c>
      <c r="B90" s="90" t="s">
        <v>71</v>
      </c>
      <c r="C90" s="88"/>
      <c r="D90" s="88"/>
      <c r="E90" s="88"/>
      <c r="F90" s="88"/>
      <c r="G90" s="89"/>
      <c r="H90" s="35">
        <v>1.66E-2</v>
      </c>
      <c r="I90" s="8">
        <f>$I$31*H90</f>
        <v>158.13757600000002</v>
      </c>
    </row>
    <row r="91" spans="1:14">
      <c r="A91" s="10" t="s">
        <v>7</v>
      </c>
      <c r="B91" s="90" t="s">
        <v>70</v>
      </c>
      <c r="C91" s="88"/>
      <c r="D91" s="88"/>
      <c r="E91" s="88"/>
      <c r="F91" s="88"/>
      <c r="G91" s="89"/>
      <c r="H91" s="35">
        <v>8.0000000000000004E-4</v>
      </c>
      <c r="I91" s="8">
        <f t="shared" si="1"/>
        <v>7.6210880000000012</v>
      </c>
    </row>
    <row r="92" spans="1:14">
      <c r="A92" s="10" t="s">
        <v>8</v>
      </c>
      <c r="B92" s="90" t="s">
        <v>69</v>
      </c>
      <c r="C92" s="88"/>
      <c r="D92" s="88"/>
      <c r="E92" s="88"/>
      <c r="F92" s="88"/>
      <c r="G92" s="89"/>
      <c r="H92" s="35">
        <v>2.7000000000000001E-3</v>
      </c>
      <c r="I92" s="8">
        <f t="shared" si="1"/>
        <v>25.721172000000003</v>
      </c>
      <c r="K92" s="157" t="s">
        <v>174</v>
      </c>
      <c r="L92" s="157"/>
      <c r="M92" s="157"/>
      <c r="N92" s="157"/>
    </row>
    <row r="93" spans="1:14">
      <c r="A93" s="10" t="s">
        <v>13</v>
      </c>
      <c r="B93" s="90" t="s">
        <v>68</v>
      </c>
      <c r="C93" s="88"/>
      <c r="D93" s="88"/>
      <c r="E93" s="88"/>
      <c r="F93" s="88"/>
      <c r="G93" s="89"/>
      <c r="H93" s="35">
        <v>0</v>
      </c>
      <c r="I93" s="8">
        <f t="shared" si="1"/>
        <v>0</v>
      </c>
      <c r="K93" s="157"/>
      <c r="L93" s="157"/>
      <c r="M93" s="157"/>
      <c r="N93" s="157"/>
    </row>
    <row r="94" spans="1:14">
      <c r="A94" s="10" t="s">
        <v>14</v>
      </c>
      <c r="B94" s="90" t="s">
        <v>67</v>
      </c>
      <c r="C94" s="88"/>
      <c r="D94" s="88"/>
      <c r="E94" s="88"/>
      <c r="F94" s="88"/>
      <c r="G94" s="89"/>
      <c r="H94" s="35">
        <v>0</v>
      </c>
      <c r="I94" s="8">
        <f t="shared" si="1"/>
        <v>0</v>
      </c>
      <c r="K94" s="157"/>
      <c r="L94" s="157"/>
      <c r="M94" s="157"/>
      <c r="N94" s="157"/>
    </row>
    <row r="95" spans="1:14">
      <c r="A95" s="91" t="s">
        <v>66</v>
      </c>
      <c r="B95" s="88"/>
      <c r="C95" s="88"/>
      <c r="D95" s="88"/>
      <c r="E95" s="88"/>
      <c r="F95" s="88"/>
      <c r="G95" s="89"/>
      <c r="H95" s="34">
        <f>TRUNC(SUM(H89:H94),2)</f>
        <v>0.02</v>
      </c>
      <c r="I95" s="7">
        <f>TRUNC(SUM(I89:I94),2)</f>
        <v>191.47</v>
      </c>
      <c r="K95" s="157"/>
      <c r="L95" s="157"/>
      <c r="M95" s="157"/>
      <c r="N95" s="157"/>
    </row>
    <row r="96" spans="1:14">
      <c r="A96" s="146"/>
      <c r="B96" s="88"/>
      <c r="C96" s="88"/>
      <c r="D96" s="88"/>
      <c r="E96" s="88"/>
      <c r="F96" s="88"/>
      <c r="G96" s="88"/>
      <c r="H96" s="88"/>
      <c r="I96" s="88"/>
    </row>
    <row r="97" spans="1:9">
      <c r="A97" s="145" t="s">
        <v>65</v>
      </c>
      <c r="B97" s="88"/>
      <c r="C97" s="88"/>
      <c r="D97" s="88"/>
      <c r="E97" s="88"/>
      <c r="F97" s="88"/>
      <c r="G97" s="89"/>
      <c r="H97" s="33" t="s">
        <v>12</v>
      </c>
      <c r="I97" s="33" t="s">
        <v>30</v>
      </c>
    </row>
    <row r="98" spans="1:9">
      <c r="A98" s="10" t="s">
        <v>5</v>
      </c>
      <c r="B98" s="90" t="s">
        <v>64</v>
      </c>
      <c r="C98" s="88"/>
      <c r="D98" s="88"/>
      <c r="E98" s="88"/>
      <c r="F98" s="88"/>
      <c r="G98" s="89"/>
      <c r="H98" s="27">
        <v>0</v>
      </c>
      <c r="I98" s="8">
        <f>$I$31*H98</f>
        <v>0</v>
      </c>
    </row>
    <row r="99" spans="1:9">
      <c r="A99" s="91" t="s">
        <v>63</v>
      </c>
      <c r="B99" s="88"/>
      <c r="C99" s="88"/>
      <c r="D99" s="88"/>
      <c r="E99" s="88"/>
      <c r="F99" s="88"/>
      <c r="G99" s="89"/>
      <c r="H99" s="29">
        <f>TRUNC(SUM(H98),4)</f>
        <v>0</v>
      </c>
      <c r="I99" s="7">
        <f>TRUNC(SUM(I98),2)</f>
        <v>0</v>
      </c>
    </row>
    <row r="100" spans="1:9">
      <c r="A100" s="148"/>
      <c r="B100" s="130"/>
      <c r="C100" s="130"/>
      <c r="D100" s="130"/>
      <c r="E100" s="130"/>
      <c r="F100" s="130"/>
      <c r="G100" s="130"/>
      <c r="H100" s="130"/>
      <c r="I100" s="130"/>
    </row>
    <row r="101" spans="1:9">
      <c r="A101" s="116" t="s">
        <v>62</v>
      </c>
      <c r="B101" s="88"/>
      <c r="C101" s="88"/>
      <c r="D101" s="88"/>
      <c r="E101" s="88"/>
      <c r="F101" s="88"/>
      <c r="G101" s="88"/>
      <c r="H101" s="88"/>
      <c r="I101" s="89"/>
    </row>
    <row r="102" spans="1:9">
      <c r="A102" s="91" t="s">
        <v>20</v>
      </c>
      <c r="B102" s="88"/>
      <c r="C102" s="88"/>
      <c r="D102" s="88"/>
      <c r="E102" s="88"/>
      <c r="F102" s="88"/>
      <c r="G102" s="88"/>
      <c r="H102" s="89"/>
      <c r="I102" s="10" t="s">
        <v>30</v>
      </c>
    </row>
    <row r="103" spans="1:9">
      <c r="A103" s="10" t="s">
        <v>21</v>
      </c>
      <c r="B103" s="101" t="s">
        <v>61</v>
      </c>
      <c r="C103" s="88"/>
      <c r="D103" s="88"/>
      <c r="E103" s="88"/>
      <c r="F103" s="88"/>
      <c r="G103" s="88"/>
      <c r="H103" s="89"/>
      <c r="I103" s="8">
        <f>I95</f>
        <v>191.47</v>
      </c>
    </row>
    <row r="104" spans="1:9">
      <c r="A104" s="10" t="s">
        <v>60</v>
      </c>
      <c r="B104" s="101" t="s">
        <v>59</v>
      </c>
      <c r="C104" s="88"/>
      <c r="D104" s="88"/>
      <c r="E104" s="88"/>
      <c r="F104" s="88"/>
      <c r="G104" s="88"/>
      <c r="H104" s="89"/>
      <c r="I104" s="8">
        <f>I99</f>
        <v>0</v>
      </c>
    </row>
    <row r="105" spans="1:9">
      <c r="A105" s="91" t="s">
        <v>58</v>
      </c>
      <c r="B105" s="88"/>
      <c r="C105" s="88"/>
      <c r="D105" s="88"/>
      <c r="E105" s="88"/>
      <c r="F105" s="88"/>
      <c r="G105" s="88"/>
      <c r="H105" s="89"/>
      <c r="I105" s="7">
        <f>TRUNC(SUM(I103:I104),2)</f>
        <v>191.47</v>
      </c>
    </row>
    <row r="106" spans="1:9">
      <c r="A106" s="147"/>
      <c r="B106" s="119"/>
      <c r="C106" s="119"/>
      <c r="D106" s="119"/>
      <c r="E106" s="119"/>
      <c r="F106" s="119"/>
      <c r="G106" s="119"/>
      <c r="H106" s="119"/>
      <c r="I106" s="119"/>
    </row>
    <row r="107" spans="1:9">
      <c r="A107" s="116" t="s">
        <v>57</v>
      </c>
      <c r="B107" s="88"/>
      <c r="C107" s="88"/>
      <c r="D107" s="88"/>
      <c r="E107" s="88"/>
      <c r="F107" s="88"/>
      <c r="G107" s="88"/>
      <c r="H107" s="88"/>
      <c r="I107" s="89"/>
    </row>
    <row r="108" spans="1:9">
      <c r="A108" s="10">
        <v>5</v>
      </c>
      <c r="B108" s="91" t="s">
        <v>56</v>
      </c>
      <c r="C108" s="88"/>
      <c r="D108" s="88"/>
      <c r="E108" s="88"/>
      <c r="F108" s="88"/>
      <c r="G108" s="89"/>
      <c r="H108" s="10"/>
      <c r="I108" s="10" t="s">
        <v>30</v>
      </c>
    </row>
    <row r="109" spans="1:9">
      <c r="A109" s="10" t="s">
        <v>5</v>
      </c>
      <c r="B109" s="120" t="s">
        <v>55</v>
      </c>
      <c r="C109" s="88"/>
      <c r="D109" s="88"/>
      <c r="E109" s="88"/>
      <c r="F109" s="88"/>
      <c r="G109" s="89"/>
      <c r="H109" s="31"/>
      <c r="I109" s="30"/>
    </row>
    <row r="110" spans="1:9">
      <c r="A110" s="10" t="s">
        <v>6</v>
      </c>
      <c r="B110" s="120" t="s">
        <v>54</v>
      </c>
      <c r="C110" s="88"/>
      <c r="D110" s="88"/>
      <c r="E110" s="88"/>
      <c r="F110" s="88"/>
      <c r="G110" s="89"/>
      <c r="H110" s="31"/>
      <c r="I110" s="30">
        <f>Material!H3</f>
        <v>0.41922222222222222</v>
      </c>
    </row>
    <row r="111" spans="1:9">
      <c r="A111" s="32" t="s">
        <v>7</v>
      </c>
      <c r="B111" s="120" t="s">
        <v>53</v>
      </c>
      <c r="C111" s="88"/>
      <c r="D111" s="88"/>
      <c r="E111" s="88"/>
      <c r="F111" s="88"/>
      <c r="G111" s="89"/>
      <c r="H111" s="31"/>
      <c r="I111" s="30">
        <f>Equipamento!H4</f>
        <v>1.2074166666666666</v>
      </c>
    </row>
    <row r="112" spans="1:9">
      <c r="A112" s="32" t="s">
        <v>8</v>
      </c>
      <c r="B112" s="120" t="s">
        <v>52</v>
      </c>
      <c r="C112" s="88"/>
      <c r="D112" s="88"/>
      <c r="E112" s="88"/>
      <c r="F112" s="88"/>
      <c r="G112" s="89"/>
      <c r="H112" s="31"/>
      <c r="I112" s="30"/>
    </row>
    <row r="113" spans="1:11">
      <c r="A113" s="91" t="s">
        <v>51</v>
      </c>
      <c r="B113" s="88"/>
      <c r="C113" s="88"/>
      <c r="D113" s="88"/>
      <c r="E113" s="88"/>
      <c r="F113" s="88"/>
      <c r="G113" s="89"/>
      <c r="H113" s="29" t="s">
        <v>50</v>
      </c>
      <c r="I113" s="28">
        <f>TRUNC(SUM(I109:I112),2)</f>
        <v>1.62</v>
      </c>
    </row>
    <row r="114" spans="1:11">
      <c r="A114" s="147"/>
      <c r="B114" s="119"/>
      <c r="C114" s="119"/>
      <c r="D114" s="119"/>
      <c r="E114" s="119"/>
      <c r="F114" s="119"/>
      <c r="G114" s="119"/>
      <c r="H114" s="119"/>
      <c r="I114" s="119"/>
    </row>
    <row r="115" spans="1:11">
      <c r="A115" s="116" t="s">
        <v>49</v>
      </c>
      <c r="B115" s="88"/>
      <c r="C115" s="88"/>
      <c r="D115" s="88"/>
      <c r="E115" s="88"/>
      <c r="F115" s="88"/>
      <c r="G115" s="88"/>
      <c r="H115" s="88"/>
      <c r="I115" s="89"/>
    </row>
    <row r="116" spans="1:11">
      <c r="A116" s="10">
        <v>6</v>
      </c>
      <c r="B116" s="91" t="s">
        <v>48</v>
      </c>
      <c r="C116" s="88"/>
      <c r="D116" s="88"/>
      <c r="E116" s="88"/>
      <c r="F116" s="88"/>
      <c r="G116" s="89"/>
      <c r="H116" s="10" t="s">
        <v>12</v>
      </c>
      <c r="I116" s="10" t="s">
        <v>30</v>
      </c>
    </row>
    <row r="117" spans="1:11">
      <c r="A117" s="10" t="s">
        <v>5</v>
      </c>
      <c r="B117" s="90" t="s">
        <v>47</v>
      </c>
      <c r="C117" s="88"/>
      <c r="D117" s="88"/>
      <c r="E117" s="88"/>
      <c r="F117" s="88"/>
      <c r="G117" s="89"/>
      <c r="H117" s="25">
        <v>0.04</v>
      </c>
      <c r="I117" s="8">
        <f>TRUNC(H117*I142,2)</f>
        <v>661.5</v>
      </c>
    </row>
    <row r="118" spans="1:11">
      <c r="A118" s="10" t="s">
        <v>6</v>
      </c>
      <c r="B118" s="90" t="s">
        <v>46</v>
      </c>
      <c r="C118" s="88"/>
      <c r="D118" s="88"/>
      <c r="E118" s="88"/>
      <c r="F118" s="88"/>
      <c r="G118" s="89"/>
      <c r="H118" s="25">
        <v>7.0000000000000007E-2</v>
      </c>
      <c r="I118" s="8">
        <f>TRUNC(H118*(I117+I142),2)</f>
        <v>1203.93</v>
      </c>
    </row>
    <row r="119" spans="1:11">
      <c r="A119" s="10" t="s">
        <v>7</v>
      </c>
      <c r="B119" s="172" t="s">
        <v>45</v>
      </c>
      <c r="C119" s="88"/>
      <c r="D119" s="88"/>
      <c r="E119" s="88"/>
      <c r="F119" s="88"/>
      <c r="G119" s="89"/>
      <c r="H119" s="27"/>
      <c r="I119" s="26"/>
    </row>
    <row r="120" spans="1:11">
      <c r="A120" s="10" t="s">
        <v>22</v>
      </c>
      <c r="B120" s="90" t="s">
        <v>44</v>
      </c>
      <c r="C120" s="88"/>
      <c r="D120" s="88"/>
      <c r="E120" s="88"/>
      <c r="F120" s="88"/>
      <c r="G120" s="89"/>
      <c r="H120" s="25">
        <v>1.6500000000000001E-2</v>
      </c>
      <c r="I120" s="8">
        <f>TRUNC(H120*I131,2)</f>
        <v>354.11</v>
      </c>
      <c r="K120" s="156" t="s">
        <v>166</v>
      </c>
    </row>
    <row r="121" spans="1:11">
      <c r="A121" s="10" t="s">
        <v>23</v>
      </c>
      <c r="B121" s="90" t="s">
        <v>43</v>
      </c>
      <c r="C121" s="88"/>
      <c r="D121" s="88"/>
      <c r="E121" s="88"/>
      <c r="F121" s="88"/>
      <c r="G121" s="89"/>
      <c r="H121" s="25">
        <v>7.5999999999999998E-2</v>
      </c>
      <c r="I121" s="8">
        <f>TRUNC(H121*I131,2)</f>
        <v>1631.05</v>
      </c>
      <c r="K121" s="156"/>
    </row>
    <row r="122" spans="1:11">
      <c r="A122" s="10" t="s">
        <v>42</v>
      </c>
      <c r="B122" s="90" t="s">
        <v>41</v>
      </c>
      <c r="C122" s="88"/>
      <c r="D122" s="88"/>
      <c r="E122" s="88"/>
      <c r="F122" s="88"/>
      <c r="G122" s="89"/>
      <c r="H122" s="25">
        <v>0.05</v>
      </c>
      <c r="I122" s="8">
        <f>TRUNC(H122*I131,2)</f>
        <v>1073.06</v>
      </c>
      <c r="K122" s="156"/>
    </row>
    <row r="123" spans="1:11">
      <c r="A123" s="53" t="s">
        <v>143</v>
      </c>
      <c r="B123" s="175" t="s">
        <v>142</v>
      </c>
      <c r="C123" s="176"/>
      <c r="D123" s="176"/>
      <c r="E123" s="176"/>
      <c r="F123" s="176"/>
      <c r="G123" s="177"/>
      <c r="H123" s="25"/>
      <c r="I123" s="8">
        <f>TRUNC(H123*I131,2)</f>
        <v>0</v>
      </c>
    </row>
    <row r="124" spans="1:11">
      <c r="A124" s="91" t="s">
        <v>40</v>
      </c>
      <c r="B124" s="88"/>
      <c r="C124" s="88"/>
      <c r="D124" s="88"/>
      <c r="E124" s="88"/>
      <c r="F124" s="88"/>
      <c r="G124" s="89"/>
      <c r="H124" s="24">
        <f>SUM(H117:H123)</f>
        <v>0.2525</v>
      </c>
      <c r="I124" s="7">
        <f>TRUNC(SUM(I117:I123),2)</f>
        <v>4923.6499999999996</v>
      </c>
    </row>
    <row r="125" spans="1:11">
      <c r="A125" s="12"/>
      <c r="B125" s="173"/>
      <c r="C125" s="106"/>
      <c r="D125" s="106"/>
      <c r="E125" s="106"/>
      <c r="F125" s="106"/>
      <c r="G125" s="106"/>
      <c r="H125" s="106"/>
      <c r="I125" s="106"/>
    </row>
    <row r="126" spans="1:11">
      <c r="A126" s="23" t="s">
        <v>39</v>
      </c>
      <c r="B126" s="174" t="s">
        <v>38</v>
      </c>
      <c r="C126" s="119"/>
      <c r="D126" s="119"/>
      <c r="E126" s="119"/>
      <c r="F126" s="119"/>
      <c r="G126" s="119"/>
      <c r="H126" s="22">
        <f>TRUNC(H120+H121+H122+H123,4)</f>
        <v>0.14249999999999999</v>
      </c>
      <c r="I126" s="21"/>
    </row>
    <row r="127" spans="1:11">
      <c r="A127" s="19"/>
      <c r="B127" s="149">
        <v>100</v>
      </c>
      <c r="C127" s="106"/>
      <c r="D127" s="106"/>
      <c r="E127" s="106"/>
      <c r="F127" s="106"/>
      <c r="G127" s="106"/>
      <c r="H127" s="17"/>
      <c r="I127" s="16"/>
    </row>
    <row r="128" spans="1:11">
      <c r="A128" s="20"/>
      <c r="B128" s="18"/>
      <c r="C128" s="18"/>
      <c r="D128" s="18"/>
      <c r="E128" s="18"/>
      <c r="F128" s="18"/>
      <c r="G128" s="18"/>
      <c r="H128" s="17"/>
      <c r="I128" s="16"/>
    </row>
    <row r="129" spans="1:9">
      <c r="A129" s="19" t="s">
        <v>37</v>
      </c>
      <c r="B129" s="149" t="s">
        <v>36</v>
      </c>
      <c r="C129" s="106"/>
      <c r="D129" s="106"/>
      <c r="E129" s="106"/>
      <c r="F129" s="106"/>
      <c r="G129" s="106"/>
      <c r="H129" s="17"/>
      <c r="I129" s="16">
        <f>TRUNC(I142+I117+I118,2)</f>
        <v>18403.02</v>
      </c>
    </row>
    <row r="130" spans="1:9">
      <c r="A130" s="19"/>
      <c r="B130" s="18"/>
      <c r="C130" s="18"/>
      <c r="D130" s="18"/>
      <c r="E130" s="18"/>
      <c r="F130" s="18"/>
      <c r="G130" s="18"/>
      <c r="H130" s="17"/>
      <c r="I130" s="16"/>
    </row>
    <row r="131" spans="1:9">
      <c r="A131" s="19" t="s">
        <v>35</v>
      </c>
      <c r="B131" s="149" t="s">
        <v>34</v>
      </c>
      <c r="C131" s="106"/>
      <c r="D131" s="106"/>
      <c r="E131" s="106"/>
      <c r="F131" s="106"/>
      <c r="G131" s="106"/>
      <c r="H131" s="17"/>
      <c r="I131" s="16">
        <f>TRUNC(I129/(1-H126),2)</f>
        <v>21461.24</v>
      </c>
    </row>
    <row r="132" spans="1:9">
      <c r="A132" s="19"/>
      <c r="B132" s="18"/>
      <c r="C132" s="18"/>
      <c r="D132" s="18"/>
      <c r="E132" s="18"/>
      <c r="F132" s="18"/>
      <c r="G132" s="18"/>
      <c r="H132" s="17"/>
      <c r="I132" s="16"/>
    </row>
    <row r="133" spans="1:9">
      <c r="A133" s="15"/>
      <c r="B133" s="150" t="s">
        <v>33</v>
      </c>
      <c r="C133" s="130"/>
      <c r="D133" s="130"/>
      <c r="E133" s="130"/>
      <c r="F133" s="130"/>
      <c r="G133" s="130"/>
      <c r="H133" s="14"/>
      <c r="I133" s="13">
        <f>TRUNC(I131-I129,2)</f>
        <v>3058.22</v>
      </c>
    </row>
    <row r="134" spans="1:9">
      <c r="A134" s="12"/>
      <c r="B134" s="12"/>
      <c r="C134" s="12"/>
      <c r="D134" s="12"/>
      <c r="E134" s="12"/>
      <c r="F134" s="12"/>
      <c r="G134" s="12"/>
      <c r="H134" s="12"/>
      <c r="I134" s="11"/>
    </row>
    <row r="135" spans="1:9">
      <c r="A135" s="154" t="s">
        <v>32</v>
      </c>
      <c r="B135" s="88"/>
      <c r="C135" s="88"/>
      <c r="D135" s="88"/>
      <c r="E135" s="88"/>
      <c r="F135" s="88"/>
      <c r="G135" s="88"/>
      <c r="H135" s="88"/>
      <c r="I135" s="89"/>
    </row>
    <row r="136" spans="1:9">
      <c r="A136" s="91" t="s">
        <v>31</v>
      </c>
      <c r="B136" s="88"/>
      <c r="C136" s="88"/>
      <c r="D136" s="88"/>
      <c r="E136" s="88"/>
      <c r="F136" s="88"/>
      <c r="G136" s="88"/>
      <c r="H136" s="89"/>
      <c r="I136" s="10" t="s">
        <v>30</v>
      </c>
    </row>
    <row r="137" spans="1:9">
      <c r="A137" s="9" t="s">
        <v>5</v>
      </c>
      <c r="B137" s="90" t="str">
        <f>A23</f>
        <v>MÓDULO 1 - COMPOSIÇÃO DA REMUNERAÇÃO</v>
      </c>
      <c r="C137" s="88"/>
      <c r="D137" s="88"/>
      <c r="E137" s="88"/>
      <c r="F137" s="88"/>
      <c r="G137" s="88"/>
      <c r="H137" s="89"/>
      <c r="I137" s="8">
        <f>I31</f>
        <v>9526.36</v>
      </c>
    </row>
    <row r="138" spans="1:9">
      <c r="A138" s="9" t="s">
        <v>6</v>
      </c>
      <c r="B138" s="90" t="str">
        <f>A35</f>
        <v>MÓDULO 2 – ENCARGOS E BENEFÍCIOS ANUAIS, MENSAIS E DIÁRIOS</v>
      </c>
      <c r="C138" s="88"/>
      <c r="D138" s="88"/>
      <c r="E138" s="88"/>
      <c r="F138" s="88"/>
      <c r="G138" s="88"/>
      <c r="H138" s="89"/>
      <c r="I138" s="8">
        <f>I75</f>
        <v>6138.79</v>
      </c>
    </row>
    <row r="139" spans="1:9">
      <c r="A139" s="9" t="s">
        <v>7</v>
      </c>
      <c r="B139" s="90" t="str">
        <f>A77</f>
        <v>MÓDULO 3 – PROVISÃO PARA RESCISÃO</v>
      </c>
      <c r="C139" s="88"/>
      <c r="D139" s="88"/>
      <c r="E139" s="88"/>
      <c r="F139" s="88"/>
      <c r="G139" s="88"/>
      <c r="H139" s="89"/>
      <c r="I139" s="8">
        <f>I85</f>
        <v>679.35</v>
      </c>
    </row>
    <row r="140" spans="1:9">
      <c r="A140" s="9" t="s">
        <v>8</v>
      </c>
      <c r="B140" s="90" t="str">
        <f>A87</f>
        <v>MÓDULO 4 – CUSTO DE REPOSIÇÃO DO PROFISSIONAL AUSENTE</v>
      </c>
      <c r="C140" s="88"/>
      <c r="D140" s="88"/>
      <c r="E140" s="88"/>
      <c r="F140" s="88"/>
      <c r="G140" s="88"/>
      <c r="H140" s="89"/>
      <c r="I140" s="8">
        <f>I105</f>
        <v>191.47</v>
      </c>
    </row>
    <row r="141" spans="1:9">
      <c r="A141" s="9" t="s">
        <v>13</v>
      </c>
      <c r="B141" s="90" t="str">
        <f>A107</f>
        <v>MÓDULO 5 – INSUMOS DIVERSOS</v>
      </c>
      <c r="C141" s="88"/>
      <c r="D141" s="88"/>
      <c r="E141" s="88"/>
      <c r="F141" s="88"/>
      <c r="G141" s="88"/>
      <c r="H141" s="89"/>
      <c r="I141" s="8">
        <f>I113</f>
        <v>1.62</v>
      </c>
    </row>
    <row r="142" spans="1:9">
      <c r="A142" s="10"/>
      <c r="B142" s="91" t="s">
        <v>29</v>
      </c>
      <c r="C142" s="88"/>
      <c r="D142" s="88"/>
      <c r="E142" s="88"/>
      <c r="F142" s="88"/>
      <c r="G142" s="88"/>
      <c r="H142" s="89"/>
      <c r="I142" s="7">
        <f>TRUNC(SUM(I137:I141),2)</f>
        <v>16537.59</v>
      </c>
    </row>
    <row r="143" spans="1:9">
      <c r="A143" s="9" t="s">
        <v>14</v>
      </c>
      <c r="B143" s="90" t="str">
        <f>A115</f>
        <v>MÓDULO 6 – CUSTOS INDIRETOS, TRIBUTOS E LUCRO</v>
      </c>
      <c r="C143" s="88"/>
      <c r="D143" s="88"/>
      <c r="E143" s="88"/>
      <c r="F143" s="88"/>
      <c r="G143" s="88"/>
      <c r="H143" s="89"/>
      <c r="I143" s="8">
        <f>I124</f>
        <v>4923.6499999999996</v>
      </c>
    </row>
    <row r="144" spans="1:9" ht="27.75" customHeight="1">
      <c r="A144" s="151" t="s">
        <v>28</v>
      </c>
      <c r="B144" s="152"/>
      <c r="C144" s="152"/>
      <c r="D144" s="152"/>
      <c r="E144" s="152"/>
      <c r="F144" s="152"/>
      <c r="G144" s="152"/>
      <c r="H144" s="153"/>
      <c r="I144" s="72">
        <f>TRUNC(SUM(I142:I143),2)</f>
        <v>21461.24</v>
      </c>
    </row>
    <row r="145" spans="1:9">
      <c r="I145" s="6"/>
    </row>
    <row r="146" spans="1:9">
      <c r="D146" s="2"/>
      <c r="F146" s="2"/>
      <c r="G146" s="2"/>
      <c r="H146" s="2"/>
      <c r="I146" s="2"/>
    </row>
    <row r="147" spans="1:9">
      <c r="D147" s="2"/>
      <c r="F147" s="2"/>
      <c r="G147" s="2"/>
      <c r="H147" s="2"/>
      <c r="I147" s="2"/>
    </row>
    <row r="148" spans="1:9">
      <c r="A148" s="4" t="s">
        <v>27</v>
      </c>
      <c r="B148" s="4">
        <f>I144/I25</f>
        <v>2.2528268929580659</v>
      </c>
      <c r="D148" s="2"/>
      <c r="F148" s="2"/>
      <c r="G148" s="2"/>
      <c r="H148" s="2"/>
      <c r="I148" s="2"/>
    </row>
    <row r="149" spans="1:9">
      <c r="A149" s="3"/>
      <c r="B149" s="4"/>
      <c r="D149" s="2"/>
      <c r="E149" s="5"/>
      <c r="F149" s="2"/>
      <c r="G149" s="2"/>
      <c r="H149" s="2"/>
      <c r="I149" s="2"/>
    </row>
    <row r="150" spans="1:9" ht="39" customHeight="1">
      <c r="A150" s="155" t="s">
        <v>26</v>
      </c>
      <c r="B150" s="155"/>
      <c r="C150" s="69">
        <f>TRUNC((I144*E14),2)</f>
        <v>429224.8</v>
      </c>
      <c r="D150" s="2"/>
      <c r="E150" s="2"/>
      <c r="F150" s="2"/>
      <c r="G150" s="2"/>
      <c r="H150" s="2"/>
      <c r="I150" s="2"/>
    </row>
    <row r="151" spans="1:9" ht="21.75" customHeight="1">
      <c r="A151" s="70"/>
      <c r="B151" s="70"/>
      <c r="C151" s="71"/>
      <c r="D151" s="2"/>
      <c r="E151" s="2"/>
      <c r="F151" s="2"/>
      <c r="G151" s="2"/>
      <c r="H151" s="2"/>
      <c r="I151" s="2"/>
    </row>
  </sheetData>
  <mergeCells count="170">
    <mergeCell ref="A150:B150"/>
    <mergeCell ref="K120:K122"/>
    <mergeCell ref="K92:N95"/>
    <mergeCell ref="K84:N84"/>
    <mergeCell ref="K85:N85"/>
    <mergeCell ref="K77:N82"/>
    <mergeCell ref="K63:N66"/>
    <mergeCell ref="B129:G129"/>
    <mergeCell ref="B118:G118"/>
    <mergeCell ref="B119:G119"/>
    <mergeCell ref="B120:G120"/>
    <mergeCell ref="B121:G121"/>
    <mergeCell ref="B122:G122"/>
    <mergeCell ref="A124:G124"/>
    <mergeCell ref="B125:I125"/>
    <mergeCell ref="B126:G126"/>
    <mergeCell ref="B127:G127"/>
    <mergeCell ref="B123:G123"/>
    <mergeCell ref="B109:G109"/>
    <mergeCell ref="B110:G110"/>
    <mergeCell ref="B111:G111"/>
    <mergeCell ref="B112:G112"/>
    <mergeCell ref="A113:G113"/>
    <mergeCell ref="B131:G131"/>
    <mergeCell ref="B133:G133"/>
    <mergeCell ref="B141:H141"/>
    <mergeCell ref="B142:H142"/>
    <mergeCell ref="B143:H143"/>
    <mergeCell ref="A144:H144"/>
    <mergeCell ref="A135:I135"/>
    <mergeCell ref="A136:H136"/>
    <mergeCell ref="B137:H137"/>
    <mergeCell ref="B138:H138"/>
    <mergeCell ref="B139:H139"/>
    <mergeCell ref="B140:H140"/>
    <mergeCell ref="A114:I114"/>
    <mergeCell ref="A115:I115"/>
    <mergeCell ref="B116:G116"/>
    <mergeCell ref="B117:G117"/>
    <mergeCell ref="A100:I100"/>
    <mergeCell ref="A101:I101"/>
    <mergeCell ref="A102:H102"/>
    <mergeCell ref="B103:H103"/>
    <mergeCell ref="B104:H104"/>
    <mergeCell ref="A105:H105"/>
    <mergeCell ref="A106:I106"/>
    <mergeCell ref="A107:I107"/>
    <mergeCell ref="B108:G108"/>
    <mergeCell ref="B91:G91"/>
    <mergeCell ref="B92:G92"/>
    <mergeCell ref="B93:G93"/>
    <mergeCell ref="B94:G94"/>
    <mergeCell ref="A95:G95"/>
    <mergeCell ref="A96:I96"/>
    <mergeCell ref="A97:G97"/>
    <mergeCell ref="B98:G98"/>
    <mergeCell ref="A99:G99"/>
    <mergeCell ref="B82:G82"/>
    <mergeCell ref="B83:G83"/>
    <mergeCell ref="B84:G84"/>
    <mergeCell ref="A85:G85"/>
    <mergeCell ref="A86:I86"/>
    <mergeCell ref="A87:I87"/>
    <mergeCell ref="A88:G88"/>
    <mergeCell ref="B89:G89"/>
    <mergeCell ref="B90:G90"/>
    <mergeCell ref="B72:H72"/>
    <mergeCell ref="B73:H73"/>
    <mergeCell ref="B74:H74"/>
    <mergeCell ref="A75:H75"/>
    <mergeCell ref="A77:I77"/>
    <mergeCell ref="B78:G78"/>
    <mergeCell ref="B79:G79"/>
    <mergeCell ref="B80:G80"/>
    <mergeCell ref="B81:G81"/>
    <mergeCell ref="A64:H64"/>
    <mergeCell ref="A65:I65"/>
    <mergeCell ref="A66:I66"/>
    <mergeCell ref="A67:I67"/>
    <mergeCell ref="A68:I68"/>
    <mergeCell ref="A69:I69"/>
    <mergeCell ref="A70:I70"/>
    <mergeCell ref="A71:H71"/>
    <mergeCell ref="A45:I45"/>
    <mergeCell ref="A46:G46"/>
    <mergeCell ref="B47:G47"/>
    <mergeCell ref="B48:G48"/>
    <mergeCell ref="B49:G50"/>
    <mergeCell ref="I49:I50"/>
    <mergeCell ref="B51:G51"/>
    <mergeCell ref="B52:G52"/>
    <mergeCell ref="B53:G53"/>
    <mergeCell ref="B54:G54"/>
    <mergeCell ref="B55:G55"/>
    <mergeCell ref="A56:G56"/>
    <mergeCell ref="A57:I57"/>
    <mergeCell ref="A58:G58"/>
    <mergeCell ref="B59:G59"/>
    <mergeCell ref="B61:G61"/>
    <mergeCell ref="B27:G27"/>
    <mergeCell ref="B28:G28"/>
    <mergeCell ref="B29:G29"/>
    <mergeCell ref="B30:G30"/>
    <mergeCell ref="A31:H31"/>
    <mergeCell ref="A32:I32"/>
    <mergeCell ref="B62:G62"/>
    <mergeCell ref="B63:G63"/>
    <mergeCell ref="B60:G60"/>
    <mergeCell ref="A35:I35"/>
    <mergeCell ref="A36:G36"/>
    <mergeCell ref="B37:G37"/>
    <mergeCell ref="B38:G38"/>
    <mergeCell ref="B40:G40"/>
    <mergeCell ref="A41:G41"/>
    <mergeCell ref="A42:I42"/>
    <mergeCell ref="A43:I43"/>
    <mergeCell ref="A44:I44"/>
    <mergeCell ref="B39:G39"/>
    <mergeCell ref="B20:G20"/>
    <mergeCell ref="H20:I20"/>
    <mergeCell ref="B21:G21"/>
    <mergeCell ref="H21:I21"/>
    <mergeCell ref="A22:I22"/>
    <mergeCell ref="A23:I23"/>
    <mergeCell ref="B24:G24"/>
    <mergeCell ref="B25:G25"/>
    <mergeCell ref="B26:G26"/>
    <mergeCell ref="A1:I2"/>
    <mergeCell ref="A3:I3"/>
    <mergeCell ref="A4:I4"/>
    <mergeCell ref="A6:I6"/>
    <mergeCell ref="B7:G7"/>
    <mergeCell ref="H7:I7"/>
    <mergeCell ref="B8:G8"/>
    <mergeCell ref="H8:I8"/>
    <mergeCell ref="B9:G9"/>
    <mergeCell ref="H9:I9"/>
    <mergeCell ref="B10:G10"/>
    <mergeCell ref="H10:I10"/>
    <mergeCell ref="A12:I12"/>
    <mergeCell ref="A13:B13"/>
    <mergeCell ref="C13:D13"/>
    <mergeCell ref="E13:I13"/>
    <mergeCell ref="A14:B14"/>
    <mergeCell ref="C14:D14"/>
    <mergeCell ref="E14:I14"/>
    <mergeCell ref="L54:N54"/>
    <mergeCell ref="L55:N55"/>
    <mergeCell ref="L56:N56"/>
    <mergeCell ref="K59:N60"/>
    <mergeCell ref="A16:I16"/>
    <mergeCell ref="B17:G17"/>
    <mergeCell ref="H17:I17"/>
    <mergeCell ref="B18:G18"/>
    <mergeCell ref="L50:N50"/>
    <mergeCell ref="L51:N51"/>
    <mergeCell ref="L52:N52"/>
    <mergeCell ref="L53:N53"/>
    <mergeCell ref="L38:N38"/>
    <mergeCell ref="L39:N39"/>
    <mergeCell ref="K35:N35"/>
    <mergeCell ref="K36:N36"/>
    <mergeCell ref="L37:N37"/>
    <mergeCell ref="K41:N41"/>
    <mergeCell ref="K47:N47"/>
    <mergeCell ref="K48:N48"/>
    <mergeCell ref="L49:N49"/>
    <mergeCell ref="H18:I18"/>
    <mergeCell ref="B19:G19"/>
    <mergeCell ref="H19:I1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"/>
  <sheetViews>
    <sheetView workbookViewId="0">
      <selection activeCell="G11" sqref="G11"/>
    </sheetView>
  </sheetViews>
  <sheetFormatPr defaultRowHeight="14.25"/>
  <cols>
    <col min="1" max="1" width="35.75" customWidth="1"/>
    <col min="2" max="2" width="17.5" customWidth="1"/>
    <col min="3" max="3" width="12.25" customWidth="1"/>
    <col min="4" max="4" width="13.5" customWidth="1"/>
    <col min="5" max="5" width="13" customWidth="1"/>
    <col min="6" max="6" width="14" customWidth="1"/>
    <col min="7" max="7" width="12.5" customWidth="1"/>
    <col min="8" max="8" width="17.5" customWidth="1"/>
  </cols>
  <sheetData>
    <row r="1" spans="1:8" ht="18" customHeight="1">
      <c r="A1" s="178" t="s">
        <v>163</v>
      </c>
      <c r="B1" s="178" t="s">
        <v>159</v>
      </c>
      <c r="C1" s="178" t="s">
        <v>160</v>
      </c>
      <c r="D1" s="178" t="s">
        <v>161</v>
      </c>
      <c r="E1" s="178" t="s">
        <v>162</v>
      </c>
      <c r="F1" s="178" t="s">
        <v>157</v>
      </c>
      <c r="G1" s="178" t="s">
        <v>139</v>
      </c>
      <c r="H1" s="178" t="s">
        <v>164</v>
      </c>
    </row>
    <row r="2" spans="1:8" ht="75.75" customHeight="1">
      <c r="A2" s="180"/>
      <c r="B2" s="180"/>
      <c r="C2" s="179"/>
      <c r="D2" s="179"/>
      <c r="E2" s="179"/>
      <c r="F2" s="179"/>
      <c r="G2" s="179"/>
      <c r="H2" s="179"/>
    </row>
    <row r="3" spans="1:8" ht="60" customHeight="1">
      <c r="A3" s="52" t="s">
        <v>140</v>
      </c>
      <c r="B3" s="52">
        <v>1</v>
      </c>
      <c r="C3" s="66">
        <v>20.5</v>
      </c>
      <c r="D3" s="66">
        <v>38.97</v>
      </c>
      <c r="E3" s="66">
        <v>15.99</v>
      </c>
      <c r="F3" s="67">
        <f>SUM(C3:E3)/3</f>
        <v>25.153333333333332</v>
      </c>
      <c r="G3" s="66">
        <f>F3*B3</f>
        <v>25.153333333333332</v>
      </c>
      <c r="H3" s="68">
        <f>G3/60</f>
        <v>0.41922222222222222</v>
      </c>
    </row>
    <row r="7" spans="1:8">
      <c r="F7" s="74"/>
    </row>
  </sheetData>
  <mergeCells count="8">
    <mergeCell ref="H1:H2"/>
    <mergeCell ref="A1:A2"/>
    <mergeCell ref="B1:B2"/>
    <mergeCell ref="F1:F2"/>
    <mergeCell ref="G1:G2"/>
    <mergeCell ref="C1:C2"/>
    <mergeCell ref="D1:D2"/>
    <mergeCell ref="E1:E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"/>
  <sheetViews>
    <sheetView workbookViewId="0">
      <selection activeCell="F11" sqref="F11"/>
    </sheetView>
  </sheetViews>
  <sheetFormatPr defaultRowHeight="14.25"/>
  <cols>
    <col min="1" max="1" width="26.625" customWidth="1"/>
    <col min="2" max="2" width="14.375" customWidth="1"/>
    <col min="3" max="3" width="15.625" bestFit="1" customWidth="1"/>
    <col min="4" max="4" width="16.25" customWidth="1"/>
    <col min="5" max="5" width="16.375" customWidth="1"/>
    <col min="6" max="6" width="15.875" bestFit="1" customWidth="1"/>
    <col min="7" max="7" width="15.625" bestFit="1" customWidth="1"/>
    <col min="8" max="8" width="17.125" customWidth="1"/>
    <col min="9" max="9" width="29" customWidth="1"/>
  </cols>
  <sheetData>
    <row r="1" spans="1:9">
      <c r="A1" s="178" t="s">
        <v>138</v>
      </c>
      <c r="B1" s="178" t="s">
        <v>159</v>
      </c>
      <c r="C1" s="178" t="s">
        <v>160</v>
      </c>
      <c r="D1" s="178" t="s">
        <v>161</v>
      </c>
      <c r="E1" s="178" t="s">
        <v>162</v>
      </c>
      <c r="F1" s="178" t="s">
        <v>157</v>
      </c>
      <c r="G1" s="178" t="s">
        <v>139</v>
      </c>
      <c r="H1" s="178" t="s">
        <v>164</v>
      </c>
    </row>
    <row r="2" spans="1:9" ht="63" customHeight="1">
      <c r="A2" s="180"/>
      <c r="B2" s="180"/>
      <c r="C2" s="179"/>
      <c r="D2" s="179"/>
      <c r="E2" s="179"/>
      <c r="F2" s="179"/>
      <c r="G2" s="179"/>
      <c r="H2" s="179"/>
    </row>
    <row r="3" spans="1:9" ht="50.25" customHeight="1">
      <c r="A3" s="52" t="s">
        <v>167</v>
      </c>
      <c r="B3" s="52">
        <v>1</v>
      </c>
      <c r="C3" s="66">
        <v>1404</v>
      </c>
      <c r="D3" s="66">
        <v>1753.7</v>
      </c>
      <c r="E3" s="66">
        <v>1189</v>
      </c>
      <c r="F3" s="67">
        <f>SUM(C3:E3)/3</f>
        <v>1448.8999999999999</v>
      </c>
      <c r="G3" s="66">
        <f>F3*B3</f>
        <v>1448.8999999999999</v>
      </c>
      <c r="H3" s="66">
        <f>G3/60</f>
        <v>24.14833333333333</v>
      </c>
    </row>
    <row r="4" spans="1:9" ht="36.75" customHeight="1">
      <c r="H4" s="68">
        <f>H3/20</f>
        <v>1.2074166666666666</v>
      </c>
      <c r="I4" s="75" t="s">
        <v>181</v>
      </c>
    </row>
  </sheetData>
  <mergeCells count="8">
    <mergeCell ref="G1:G2"/>
    <mergeCell ref="H1:H2"/>
    <mergeCell ref="A1:A2"/>
    <mergeCell ref="B1:B2"/>
    <mergeCell ref="C1:C2"/>
    <mergeCell ref="D1:D2"/>
    <mergeCell ref="E1:E2"/>
    <mergeCell ref="F1:F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7:G9"/>
  <sheetViews>
    <sheetView workbookViewId="0">
      <selection activeCell="E22" sqref="E22"/>
    </sheetView>
  </sheetViews>
  <sheetFormatPr defaultRowHeight="14.25"/>
  <cols>
    <col min="2" max="2" width="29.5" customWidth="1"/>
    <col min="3" max="3" width="21.5" customWidth="1"/>
    <col min="4" max="4" width="20.375" customWidth="1"/>
    <col min="5" max="5" width="19.75" customWidth="1"/>
    <col min="6" max="6" width="22.375" customWidth="1"/>
    <col min="7" max="7" width="23" customWidth="1"/>
  </cols>
  <sheetData>
    <row r="7" spans="2:7" ht="14.25" customHeight="1">
      <c r="B7" s="178" t="s">
        <v>168</v>
      </c>
      <c r="C7" s="178" t="s">
        <v>171</v>
      </c>
      <c r="D7" s="178" t="s">
        <v>177</v>
      </c>
      <c r="E7" s="178" t="s">
        <v>170</v>
      </c>
      <c r="F7" s="178" t="s">
        <v>172</v>
      </c>
      <c r="G7" s="178" t="s">
        <v>173</v>
      </c>
    </row>
    <row r="8" spans="2:7" ht="42.75" customHeight="1">
      <c r="B8" s="180"/>
      <c r="C8" s="180"/>
      <c r="D8" s="179"/>
      <c r="E8" s="179"/>
      <c r="F8" s="179"/>
      <c r="G8" s="179"/>
    </row>
    <row r="9" spans="2:7" ht="57" customHeight="1">
      <c r="B9" s="52" t="s">
        <v>169</v>
      </c>
      <c r="C9" s="52">
        <f>'Terceirizado Especializado'!E14</f>
        <v>20</v>
      </c>
      <c r="D9" s="66">
        <f>'Terceirizado Especializado'!I144</f>
        <v>21461.24</v>
      </c>
      <c r="E9" s="66">
        <f>'Terceirizado Especializado'!C150</f>
        <v>429224.8</v>
      </c>
      <c r="F9" s="68">
        <f>E9*12</f>
        <v>5150697.5999999996</v>
      </c>
      <c r="G9" s="66">
        <f>E9*60</f>
        <v>25753488</v>
      </c>
    </row>
  </sheetData>
  <mergeCells count="6">
    <mergeCell ref="G7:G8"/>
    <mergeCell ref="D7:D8"/>
    <mergeCell ref="B7:B8"/>
    <mergeCell ref="C7:C8"/>
    <mergeCell ref="E7:E8"/>
    <mergeCell ref="F7:F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Terceirizado Especializado</vt:lpstr>
      <vt:lpstr>Material</vt:lpstr>
      <vt:lpstr>Equipamento</vt:lpstr>
      <vt:lpstr>Resumo da Contratação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Armando Soares de Moura</dc:creator>
  <cp:lastModifiedBy>Sarah Nobre dos Santos Brito</cp:lastModifiedBy>
  <cp:lastPrinted>2020-03-03T19:07:00Z</cp:lastPrinted>
  <dcterms:created xsi:type="dcterms:W3CDTF">2018-10-09T17:00:56Z</dcterms:created>
  <dcterms:modified xsi:type="dcterms:W3CDTF">2023-09-20T20:15:56Z</dcterms:modified>
</cp:coreProperties>
</file>